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5. внесення змін до 2019\"/>
    </mc:Choice>
  </mc:AlternateContent>
  <bookViews>
    <workbookView xWindow="0" yWindow="0" windowWidth="20490" windowHeight="7620" tabRatio="689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(3)'!$A$1:$P$322</definedName>
  </definedNames>
  <calcPr calcId="162913" fullCalcOnLoad="1"/>
</workbook>
</file>

<file path=xl/calcChain.xml><?xml version="1.0" encoding="utf-8"?>
<calcChain xmlns="http://schemas.openxmlformats.org/spreadsheetml/2006/main">
  <c r="K74" i="6" l="1"/>
  <c r="K71" i="6"/>
  <c r="K69" i="6"/>
  <c r="G40" i="6"/>
  <c r="R322" i="6"/>
  <c r="O318" i="6"/>
  <c r="J318" i="6"/>
  <c r="E318" i="6"/>
  <c r="O317" i="6"/>
  <c r="J317" i="6"/>
  <c r="P317" i="6"/>
  <c r="O316" i="6"/>
  <c r="E315" i="6"/>
  <c r="P315" i="6"/>
  <c r="O314" i="6"/>
  <c r="J314" i="6"/>
  <c r="E314" i="6"/>
  <c r="N313" i="6"/>
  <c r="N312" i="6"/>
  <c r="M313" i="6"/>
  <c r="L313" i="6"/>
  <c r="L312" i="6"/>
  <c r="K313" i="6"/>
  <c r="K312" i="6"/>
  <c r="I313" i="6"/>
  <c r="H313" i="6"/>
  <c r="H312" i="6"/>
  <c r="G313" i="6"/>
  <c r="G312" i="6"/>
  <c r="F313" i="6"/>
  <c r="F312" i="6"/>
  <c r="M312" i="6"/>
  <c r="I312" i="6"/>
  <c r="J311" i="6"/>
  <c r="E311" i="6"/>
  <c r="P311" i="6"/>
  <c r="O310" i="6"/>
  <c r="N310" i="6"/>
  <c r="M310" i="6"/>
  <c r="M301" i="6"/>
  <c r="M300" i="6"/>
  <c r="L310" i="6"/>
  <c r="K310" i="6"/>
  <c r="K301" i="6"/>
  <c r="K300" i="6"/>
  <c r="J310" i="6"/>
  <c r="I310" i="6"/>
  <c r="I301" i="6"/>
  <c r="I300" i="6"/>
  <c r="H310" i="6"/>
  <c r="G310" i="6"/>
  <c r="G301" i="6"/>
  <c r="G300" i="6"/>
  <c r="F310" i="6"/>
  <c r="E310" i="6"/>
  <c r="P310" i="6"/>
  <c r="O309" i="6"/>
  <c r="J309" i="6"/>
  <c r="P309" i="6"/>
  <c r="O308" i="6"/>
  <c r="J308" i="6"/>
  <c r="P308" i="6"/>
  <c r="O307" i="6"/>
  <c r="J307" i="6"/>
  <c r="E307" i="6"/>
  <c r="O306" i="6"/>
  <c r="E306" i="6"/>
  <c r="N305" i="6"/>
  <c r="N301" i="6"/>
  <c r="N300" i="6"/>
  <c r="M305" i="6"/>
  <c r="L305" i="6"/>
  <c r="L301" i="6"/>
  <c r="L300" i="6"/>
  <c r="K305" i="6"/>
  <c r="I305" i="6"/>
  <c r="H305" i="6"/>
  <c r="G305" i="6"/>
  <c r="F305" i="6"/>
  <c r="E305" i="6"/>
  <c r="O304" i="6"/>
  <c r="J304" i="6"/>
  <c r="E304" i="6"/>
  <c r="P304" i="6"/>
  <c r="O303" i="6"/>
  <c r="J303" i="6"/>
  <c r="E303" i="6"/>
  <c r="P303" i="6"/>
  <c r="O302" i="6"/>
  <c r="E302" i="6"/>
  <c r="H301" i="6"/>
  <c r="F301" i="6"/>
  <c r="H300" i="6"/>
  <c r="F300" i="6"/>
  <c r="J299" i="6"/>
  <c r="P299" i="6"/>
  <c r="O298" i="6"/>
  <c r="E297" i="6"/>
  <c r="O296" i="6"/>
  <c r="J296" i="6"/>
  <c r="P296" i="6"/>
  <c r="O295" i="6"/>
  <c r="J295" i="6"/>
  <c r="P295" i="6"/>
  <c r="O294" i="6"/>
  <c r="J294" i="6"/>
  <c r="J293" i="6"/>
  <c r="O293" i="6"/>
  <c r="K293" i="6"/>
  <c r="E293" i="6"/>
  <c r="O292" i="6"/>
  <c r="J292" i="6"/>
  <c r="P292" i="6"/>
  <c r="O291" i="6"/>
  <c r="J291" i="6"/>
  <c r="E291" i="6"/>
  <c r="O290" i="6"/>
  <c r="J290" i="6"/>
  <c r="E290" i="6"/>
  <c r="O289" i="6"/>
  <c r="J289" i="6"/>
  <c r="E289" i="6"/>
  <c r="O288" i="6"/>
  <c r="K288" i="6"/>
  <c r="J288" i="6"/>
  <c r="E288" i="6"/>
  <c r="O287" i="6"/>
  <c r="J287" i="6"/>
  <c r="P287" i="6"/>
  <c r="E287" i="6"/>
  <c r="O286" i="6"/>
  <c r="J286" i="6"/>
  <c r="P286" i="6"/>
  <c r="E286" i="6"/>
  <c r="O285" i="6"/>
  <c r="K285" i="6"/>
  <c r="J285" i="6"/>
  <c r="E285" i="6"/>
  <c r="P285" i="6"/>
  <c r="O284" i="6"/>
  <c r="J284" i="6"/>
  <c r="J283" i="6"/>
  <c r="E284" i="6"/>
  <c r="O283" i="6"/>
  <c r="N283" i="6"/>
  <c r="M283" i="6"/>
  <c r="L283" i="6"/>
  <c r="K283" i="6"/>
  <c r="I283" i="6"/>
  <c r="H283" i="6"/>
  <c r="G283" i="6"/>
  <c r="F283" i="6"/>
  <c r="O282" i="6"/>
  <c r="J282" i="6"/>
  <c r="J281" i="6"/>
  <c r="E282" i="6"/>
  <c r="O281" i="6"/>
  <c r="N281" i="6"/>
  <c r="N264" i="6"/>
  <c r="M281" i="6"/>
  <c r="L281" i="6"/>
  <c r="K281" i="6"/>
  <c r="K264" i="6"/>
  <c r="K263" i="6"/>
  <c r="I281" i="6"/>
  <c r="I263" i="6"/>
  <c r="H281" i="6"/>
  <c r="G281" i="6"/>
  <c r="F281" i="6"/>
  <c r="O280" i="6"/>
  <c r="J280" i="6"/>
  <c r="E280" i="6"/>
  <c r="P280" i="6"/>
  <c r="O279" i="6"/>
  <c r="J279" i="6"/>
  <c r="E279" i="6"/>
  <c r="P279" i="6"/>
  <c r="O278" i="6"/>
  <c r="J278" i="6"/>
  <c r="E278" i="6"/>
  <c r="P278" i="6"/>
  <c r="N277" i="6"/>
  <c r="M277" i="6"/>
  <c r="L277" i="6"/>
  <c r="K277" i="6"/>
  <c r="O277" i="6"/>
  <c r="J277" i="6"/>
  <c r="E277" i="6"/>
  <c r="O276" i="6"/>
  <c r="J276" i="6"/>
  <c r="E276" i="6"/>
  <c r="O275" i="6"/>
  <c r="J275" i="6"/>
  <c r="E275" i="6"/>
  <c r="O274" i="6"/>
  <c r="J274" i="6"/>
  <c r="E274" i="6"/>
  <c r="P274" i="6"/>
  <c r="O273" i="6"/>
  <c r="J273" i="6"/>
  <c r="E273" i="6"/>
  <c r="P273" i="6"/>
  <c r="O272" i="6"/>
  <c r="N272" i="6"/>
  <c r="M272" i="6"/>
  <c r="L272" i="6"/>
  <c r="J272" i="6"/>
  <c r="I272" i="6"/>
  <c r="I264" i="6"/>
  <c r="H272" i="6"/>
  <c r="H264" i="6"/>
  <c r="H263" i="6"/>
  <c r="G272" i="6"/>
  <c r="F272" i="6"/>
  <c r="E272" i="6"/>
  <c r="O271" i="6"/>
  <c r="J271" i="6"/>
  <c r="P271" i="6"/>
  <c r="E271" i="6"/>
  <c r="O270" i="6"/>
  <c r="J270" i="6"/>
  <c r="P270" i="6"/>
  <c r="E270" i="6"/>
  <c r="O269" i="6"/>
  <c r="J269" i="6"/>
  <c r="P269" i="6"/>
  <c r="E269" i="6"/>
  <c r="O268" i="6"/>
  <c r="J268" i="6"/>
  <c r="P268" i="6"/>
  <c r="E268" i="6"/>
  <c r="O267" i="6"/>
  <c r="J267" i="6"/>
  <c r="P267" i="6"/>
  <c r="E267" i="6"/>
  <c r="O266" i="6"/>
  <c r="J266" i="6"/>
  <c r="P266" i="6"/>
  <c r="E266" i="6"/>
  <c r="O265" i="6"/>
  <c r="J265" i="6"/>
  <c r="E265" i="6"/>
  <c r="L264" i="6"/>
  <c r="L263" i="6"/>
  <c r="F264" i="6"/>
  <c r="F263" i="6"/>
  <c r="N263" i="6"/>
  <c r="O262" i="6"/>
  <c r="J262" i="6"/>
  <c r="E262" i="6"/>
  <c r="P262" i="6"/>
  <c r="O261" i="6"/>
  <c r="J261" i="6"/>
  <c r="P261" i="6"/>
  <c r="O260" i="6"/>
  <c r="J260" i="6"/>
  <c r="P260" i="6"/>
  <c r="O259" i="6"/>
  <c r="J259" i="6"/>
  <c r="P259" i="6"/>
  <c r="O258" i="6"/>
  <c r="J258" i="6"/>
  <c r="P258" i="6"/>
  <c r="E258" i="6"/>
  <c r="O257" i="6"/>
  <c r="J257" i="6"/>
  <c r="P257" i="6"/>
  <c r="E257" i="6"/>
  <c r="O256" i="6"/>
  <c r="J256" i="6"/>
  <c r="P256" i="6"/>
  <c r="E256" i="6"/>
  <c r="N255" i="6"/>
  <c r="M255" i="6"/>
  <c r="L255" i="6"/>
  <c r="L238" i="6"/>
  <c r="K255" i="6"/>
  <c r="O255" i="6"/>
  <c r="I255" i="6"/>
  <c r="H255" i="6"/>
  <c r="G255" i="6"/>
  <c r="F255" i="6"/>
  <c r="O254" i="6"/>
  <c r="J254" i="6"/>
  <c r="E254" i="6"/>
  <c r="P254" i="6"/>
  <c r="O253" i="6"/>
  <c r="J253" i="6"/>
  <c r="E253" i="6"/>
  <c r="O252" i="6"/>
  <c r="N252" i="6"/>
  <c r="M252" i="6"/>
  <c r="L252" i="6"/>
  <c r="J252" i="6"/>
  <c r="I252" i="6"/>
  <c r="H252" i="6"/>
  <c r="G252" i="6"/>
  <c r="F252" i="6"/>
  <c r="E252" i="6"/>
  <c r="P252" i="6"/>
  <c r="O251" i="6"/>
  <c r="J251" i="6"/>
  <c r="E251" i="6"/>
  <c r="P251" i="6"/>
  <c r="O250" i="6"/>
  <c r="J250" i="6"/>
  <c r="E250" i="6"/>
  <c r="J249" i="6"/>
  <c r="E249" i="6"/>
  <c r="P249" i="6"/>
  <c r="O248" i="6"/>
  <c r="J248" i="6"/>
  <c r="E248" i="6"/>
  <c r="P248" i="6"/>
  <c r="O247" i="6"/>
  <c r="J247" i="6"/>
  <c r="E247" i="6"/>
  <c r="P247" i="6"/>
  <c r="O246" i="6"/>
  <c r="J246" i="6"/>
  <c r="E246" i="6"/>
  <c r="P246" i="6"/>
  <c r="O245" i="6"/>
  <c r="J245" i="6"/>
  <c r="E245" i="6"/>
  <c r="P245" i="6"/>
  <c r="O244" i="6"/>
  <c r="J244" i="6"/>
  <c r="E244" i="6"/>
  <c r="P244" i="6"/>
  <c r="O243" i="6"/>
  <c r="J243" i="6"/>
  <c r="E243" i="6"/>
  <c r="P243" i="6"/>
  <c r="N242" i="6"/>
  <c r="M242" i="6"/>
  <c r="L242" i="6"/>
  <c r="L239" i="6"/>
  <c r="K242" i="6"/>
  <c r="I242" i="6"/>
  <c r="I239" i="6"/>
  <c r="I238" i="6"/>
  <c r="H242" i="6"/>
  <c r="G242" i="6"/>
  <c r="G239" i="6"/>
  <c r="G238" i="6"/>
  <c r="F242" i="6"/>
  <c r="E242" i="6"/>
  <c r="O241" i="6"/>
  <c r="J241" i="6"/>
  <c r="E241" i="6"/>
  <c r="P241" i="6"/>
  <c r="O240" i="6"/>
  <c r="J240" i="6"/>
  <c r="E240" i="6"/>
  <c r="P240" i="6"/>
  <c r="O237" i="6"/>
  <c r="J237" i="6"/>
  <c r="E237" i="6"/>
  <c r="P237" i="6"/>
  <c r="O236" i="6"/>
  <c r="J236" i="6"/>
  <c r="J235" i="6"/>
  <c r="E236" i="6"/>
  <c r="O235" i="6"/>
  <c r="N235" i="6"/>
  <c r="M235" i="6"/>
  <c r="L235" i="6"/>
  <c r="K235" i="6"/>
  <c r="I235" i="6"/>
  <c r="H235" i="6"/>
  <c r="G235" i="6"/>
  <c r="F235" i="6"/>
  <c r="O234" i="6"/>
  <c r="J234" i="6"/>
  <c r="E234" i="6"/>
  <c r="P234" i="6"/>
  <c r="N233" i="6"/>
  <c r="M233" i="6"/>
  <c r="L233" i="6"/>
  <c r="K233" i="6"/>
  <c r="O233" i="6"/>
  <c r="J233" i="6"/>
  <c r="I233" i="6"/>
  <c r="H233" i="6"/>
  <c r="G233" i="6"/>
  <c r="F233" i="6"/>
  <c r="E233" i="6"/>
  <c r="O232" i="6"/>
  <c r="J232" i="6"/>
  <c r="E232" i="6"/>
  <c r="P232" i="6"/>
  <c r="N231" i="6"/>
  <c r="M231" i="6"/>
  <c r="L231" i="6"/>
  <c r="K231" i="6"/>
  <c r="O231" i="6"/>
  <c r="I231" i="6"/>
  <c r="H231" i="6"/>
  <c r="G231" i="6"/>
  <c r="F231" i="6"/>
  <c r="E231" i="6"/>
  <c r="O230" i="6"/>
  <c r="J230" i="6"/>
  <c r="E230" i="6"/>
  <c r="P230" i="6"/>
  <c r="N229" i="6"/>
  <c r="M229" i="6"/>
  <c r="L229" i="6"/>
  <c r="K229" i="6"/>
  <c r="O229" i="6"/>
  <c r="J229" i="6"/>
  <c r="I229" i="6"/>
  <c r="H229" i="6"/>
  <c r="G229" i="6"/>
  <c r="F229" i="6"/>
  <c r="E229" i="6"/>
  <c r="O228" i="6"/>
  <c r="J228" i="6"/>
  <c r="E228" i="6"/>
  <c r="O227" i="6"/>
  <c r="J227" i="6"/>
  <c r="E227" i="6"/>
  <c r="N226" i="6"/>
  <c r="M226" i="6"/>
  <c r="M222" i="6"/>
  <c r="M221" i="6"/>
  <c r="L226" i="6"/>
  <c r="L222" i="6"/>
  <c r="L221" i="6"/>
  <c r="K226" i="6"/>
  <c r="I226" i="6"/>
  <c r="I222" i="6"/>
  <c r="I221" i="6"/>
  <c r="H226" i="6"/>
  <c r="G226" i="6"/>
  <c r="F226" i="6"/>
  <c r="E226" i="6"/>
  <c r="O225" i="6"/>
  <c r="J225" i="6"/>
  <c r="E225" i="6"/>
  <c r="P225" i="6"/>
  <c r="O224" i="6"/>
  <c r="F224" i="6"/>
  <c r="O223" i="6"/>
  <c r="J223" i="6"/>
  <c r="P223" i="6"/>
  <c r="E223" i="6"/>
  <c r="N222" i="6"/>
  <c r="H222" i="6"/>
  <c r="N221" i="6"/>
  <c r="H221" i="6"/>
  <c r="O220" i="6"/>
  <c r="J220" i="6"/>
  <c r="P220" i="6"/>
  <c r="E220" i="6"/>
  <c r="O219" i="6"/>
  <c r="J219" i="6"/>
  <c r="P219" i="6"/>
  <c r="E219" i="6"/>
  <c r="N218" i="6"/>
  <c r="N212" i="6"/>
  <c r="N211" i="6"/>
  <c r="M218" i="6"/>
  <c r="L218" i="6"/>
  <c r="K218" i="6"/>
  <c r="O218" i="6"/>
  <c r="I218" i="6"/>
  <c r="I212" i="6"/>
  <c r="I211" i="6"/>
  <c r="H218" i="6"/>
  <c r="G218" i="6"/>
  <c r="G212" i="6"/>
  <c r="G211" i="6"/>
  <c r="F218" i="6"/>
  <c r="E218" i="6"/>
  <c r="O217" i="6"/>
  <c r="J217" i="6"/>
  <c r="E217" i="6"/>
  <c r="P217" i="6"/>
  <c r="O216" i="6"/>
  <c r="J216" i="6"/>
  <c r="E216" i="6"/>
  <c r="O215" i="6"/>
  <c r="J215" i="6"/>
  <c r="E215" i="6"/>
  <c r="P215" i="6"/>
  <c r="O214" i="6"/>
  <c r="J214" i="6"/>
  <c r="E214" i="6"/>
  <c r="O213" i="6"/>
  <c r="O212" i="6"/>
  <c r="O211" i="6"/>
  <c r="J213" i="6"/>
  <c r="E213" i="6"/>
  <c r="M212" i="6"/>
  <c r="K212" i="6"/>
  <c r="K211" i="6"/>
  <c r="H212" i="6"/>
  <c r="H211" i="6"/>
  <c r="F212" i="6"/>
  <c r="F211" i="6"/>
  <c r="M211" i="6"/>
  <c r="E210" i="6"/>
  <c r="P210" i="6"/>
  <c r="O209" i="6"/>
  <c r="N209" i="6"/>
  <c r="N206" i="6"/>
  <c r="N205" i="6"/>
  <c r="M209" i="6"/>
  <c r="L209" i="6"/>
  <c r="L206" i="6"/>
  <c r="K209" i="6"/>
  <c r="J209" i="6"/>
  <c r="I209" i="6"/>
  <c r="H209" i="6"/>
  <c r="G209" i="6"/>
  <c r="F209" i="6"/>
  <c r="O208" i="6"/>
  <c r="J208" i="6"/>
  <c r="E208" i="6"/>
  <c r="P208" i="6"/>
  <c r="O207" i="6"/>
  <c r="J207" i="6"/>
  <c r="J206" i="6"/>
  <c r="J205" i="6"/>
  <c r="E207" i="6"/>
  <c r="P207" i="6"/>
  <c r="O206" i="6"/>
  <c r="O205" i="6"/>
  <c r="M206" i="6"/>
  <c r="M205" i="6"/>
  <c r="K206" i="6"/>
  <c r="K205" i="6"/>
  <c r="I206" i="6"/>
  <c r="H206" i="6"/>
  <c r="G206" i="6"/>
  <c r="F206" i="6"/>
  <c r="L205" i="6"/>
  <c r="I205" i="6"/>
  <c r="H205" i="6"/>
  <c r="G205" i="6"/>
  <c r="F205" i="6"/>
  <c r="J204" i="6"/>
  <c r="E204" i="6"/>
  <c r="P204" i="6"/>
  <c r="O203" i="6"/>
  <c r="N203" i="6"/>
  <c r="M203" i="6"/>
  <c r="L203" i="6"/>
  <c r="K203" i="6"/>
  <c r="J203" i="6"/>
  <c r="I203" i="6"/>
  <c r="H203" i="6"/>
  <c r="G203" i="6"/>
  <c r="F203" i="6"/>
  <c r="E202" i="6"/>
  <c r="P202" i="6"/>
  <c r="O201" i="6"/>
  <c r="J201" i="6"/>
  <c r="E201" i="6"/>
  <c r="O200" i="6"/>
  <c r="K200" i="6"/>
  <c r="J200" i="6"/>
  <c r="F200" i="6"/>
  <c r="E200" i="6"/>
  <c r="P200" i="6"/>
  <c r="F199" i="6"/>
  <c r="E199" i="6"/>
  <c r="P199" i="6"/>
  <c r="E198" i="6"/>
  <c r="P198" i="6"/>
  <c r="O197" i="6"/>
  <c r="J197" i="6"/>
  <c r="E197" i="6"/>
  <c r="P197" i="6"/>
  <c r="K196" i="6"/>
  <c r="E196" i="6"/>
  <c r="E195" i="6"/>
  <c r="J194" i="6"/>
  <c r="E194" i="6"/>
  <c r="P194" i="6"/>
  <c r="J193" i="6"/>
  <c r="E193" i="6"/>
  <c r="J192" i="6"/>
  <c r="E192" i="6"/>
  <c r="P192" i="6"/>
  <c r="O191" i="6"/>
  <c r="N191" i="6"/>
  <c r="M191" i="6"/>
  <c r="L191" i="6"/>
  <c r="K191" i="6"/>
  <c r="J191" i="6"/>
  <c r="I191" i="6"/>
  <c r="H191" i="6"/>
  <c r="G191" i="6"/>
  <c r="F191" i="6"/>
  <c r="J190" i="6"/>
  <c r="E190" i="6"/>
  <c r="O189" i="6"/>
  <c r="J189" i="6"/>
  <c r="N189" i="6"/>
  <c r="M189" i="6"/>
  <c r="L189" i="6"/>
  <c r="K189" i="6"/>
  <c r="I189" i="6"/>
  <c r="E189" i="6"/>
  <c r="P189" i="6"/>
  <c r="H189" i="6"/>
  <c r="G189" i="6"/>
  <c r="P188" i="6"/>
  <c r="J187" i="6"/>
  <c r="E187" i="6"/>
  <c r="P187" i="6"/>
  <c r="J186" i="6"/>
  <c r="E186" i="6"/>
  <c r="P186" i="6"/>
  <c r="J185" i="6"/>
  <c r="E185" i="6"/>
  <c r="P185" i="6"/>
  <c r="O184" i="6"/>
  <c r="J184" i="6"/>
  <c r="N184" i="6"/>
  <c r="M184" i="6"/>
  <c r="L184" i="6"/>
  <c r="K184" i="6"/>
  <c r="I184" i="6"/>
  <c r="H184" i="6"/>
  <c r="G184" i="6"/>
  <c r="F184" i="6"/>
  <c r="E184" i="6"/>
  <c r="J183" i="6"/>
  <c r="E183" i="6"/>
  <c r="O182" i="6"/>
  <c r="J182" i="6"/>
  <c r="P182" i="6"/>
  <c r="E182" i="6"/>
  <c r="O181" i="6"/>
  <c r="J181" i="6"/>
  <c r="N181" i="6"/>
  <c r="M181" i="6"/>
  <c r="L181" i="6"/>
  <c r="K181" i="6"/>
  <c r="I181" i="6"/>
  <c r="H181" i="6"/>
  <c r="G181" i="6"/>
  <c r="F181" i="6"/>
  <c r="E181" i="6"/>
  <c r="O180" i="6"/>
  <c r="J180" i="6"/>
  <c r="P180" i="6"/>
  <c r="E180" i="6"/>
  <c r="O179" i="6"/>
  <c r="J179" i="6"/>
  <c r="P179" i="6"/>
  <c r="E179" i="6"/>
  <c r="O178" i="6"/>
  <c r="J178" i="6"/>
  <c r="N178" i="6"/>
  <c r="M178" i="6"/>
  <c r="L178" i="6"/>
  <c r="K178" i="6"/>
  <c r="I178" i="6"/>
  <c r="H178" i="6"/>
  <c r="G178" i="6"/>
  <c r="F178" i="6"/>
  <c r="E178" i="6"/>
  <c r="P177" i="6"/>
  <c r="E177" i="6"/>
  <c r="F176" i="6"/>
  <c r="E176" i="6"/>
  <c r="P176" i="6"/>
  <c r="E175" i="6"/>
  <c r="P175" i="6"/>
  <c r="F174" i="6"/>
  <c r="F173" i="6"/>
  <c r="E173" i="6"/>
  <c r="P173" i="6"/>
  <c r="E172" i="6"/>
  <c r="P172" i="6"/>
  <c r="F171" i="6"/>
  <c r="E171" i="6"/>
  <c r="P171" i="6"/>
  <c r="P170" i="6"/>
  <c r="E170" i="6"/>
  <c r="P169" i="6"/>
  <c r="E169" i="6"/>
  <c r="F168" i="6"/>
  <c r="E168" i="6"/>
  <c r="P168" i="6"/>
  <c r="F167" i="6"/>
  <c r="E167" i="6"/>
  <c r="P167" i="6"/>
  <c r="P166" i="6"/>
  <c r="E166" i="6"/>
  <c r="J165" i="6"/>
  <c r="E165" i="6"/>
  <c r="P165" i="6"/>
  <c r="J164" i="6"/>
  <c r="J163" i="6"/>
  <c r="E163" i="6"/>
  <c r="J162" i="6"/>
  <c r="F162" i="6"/>
  <c r="E162" i="6"/>
  <c r="P162" i="6"/>
  <c r="J161" i="6"/>
  <c r="F161" i="6"/>
  <c r="E161" i="6"/>
  <c r="P161" i="6"/>
  <c r="J160" i="6"/>
  <c r="E160" i="6"/>
  <c r="P160" i="6"/>
  <c r="J159" i="6"/>
  <c r="F159" i="6"/>
  <c r="E159" i="6"/>
  <c r="P159" i="6"/>
  <c r="J158" i="6"/>
  <c r="E158" i="6"/>
  <c r="P158" i="6"/>
  <c r="J157" i="6"/>
  <c r="F157" i="6"/>
  <c r="E157" i="6"/>
  <c r="P157" i="6"/>
  <c r="J156" i="6"/>
  <c r="E156" i="6"/>
  <c r="P156" i="6"/>
  <c r="J155" i="6"/>
  <c r="F155" i="6"/>
  <c r="E155" i="6"/>
  <c r="P155" i="6"/>
  <c r="J154" i="6"/>
  <c r="E154" i="6"/>
  <c r="J153" i="6"/>
  <c r="F153" i="6"/>
  <c r="E153" i="6"/>
  <c r="P153" i="6"/>
  <c r="J152" i="6"/>
  <c r="E152" i="6"/>
  <c r="P152" i="6"/>
  <c r="J151" i="6"/>
  <c r="F151" i="6"/>
  <c r="E151" i="6"/>
  <c r="P151" i="6"/>
  <c r="J150" i="6"/>
  <c r="E150" i="6"/>
  <c r="P150" i="6"/>
  <c r="J149" i="6"/>
  <c r="F149" i="6"/>
  <c r="E149" i="6"/>
  <c r="P149" i="6"/>
  <c r="J148" i="6"/>
  <c r="E148" i="6"/>
  <c r="P148" i="6"/>
  <c r="J147" i="6"/>
  <c r="F147" i="6"/>
  <c r="E147" i="6"/>
  <c r="P147" i="6"/>
  <c r="J146" i="6"/>
  <c r="E146" i="6"/>
  <c r="O145" i="6"/>
  <c r="J145" i="6"/>
  <c r="N145" i="6"/>
  <c r="M145" i="6"/>
  <c r="L145" i="6"/>
  <c r="K145" i="6"/>
  <c r="I145" i="6"/>
  <c r="H145" i="6"/>
  <c r="G145" i="6"/>
  <c r="F145" i="6"/>
  <c r="E145" i="6"/>
  <c r="P145" i="6"/>
  <c r="J144" i="6"/>
  <c r="E144" i="6"/>
  <c r="P144" i="6"/>
  <c r="J143" i="6"/>
  <c r="E143" i="6"/>
  <c r="J142" i="6"/>
  <c r="J140" i="6"/>
  <c r="E142" i="6"/>
  <c r="J141" i="6"/>
  <c r="E141" i="6"/>
  <c r="P141" i="6"/>
  <c r="O140" i="6"/>
  <c r="N140" i="6"/>
  <c r="M140" i="6"/>
  <c r="L140" i="6"/>
  <c r="K140" i="6"/>
  <c r="I140" i="6"/>
  <c r="H140" i="6"/>
  <c r="H122" i="6"/>
  <c r="H120" i="6"/>
  <c r="G140" i="6"/>
  <c r="F140" i="6"/>
  <c r="O139" i="6"/>
  <c r="N139" i="6"/>
  <c r="M139" i="6"/>
  <c r="L139" i="6"/>
  <c r="K139" i="6"/>
  <c r="J139" i="6"/>
  <c r="I139" i="6"/>
  <c r="H139" i="6"/>
  <c r="G139" i="6"/>
  <c r="F139" i="6"/>
  <c r="E139" i="6"/>
  <c r="P139" i="6"/>
  <c r="J138" i="6"/>
  <c r="E138" i="6"/>
  <c r="P138" i="6"/>
  <c r="J137" i="6"/>
  <c r="F137" i="6"/>
  <c r="E137" i="6"/>
  <c r="P137" i="6"/>
  <c r="J136" i="6"/>
  <c r="E136" i="6"/>
  <c r="P136" i="6"/>
  <c r="J135" i="6"/>
  <c r="F135" i="6"/>
  <c r="E135" i="6"/>
  <c r="P135" i="6"/>
  <c r="J134" i="6"/>
  <c r="E134" i="6"/>
  <c r="P134" i="6"/>
  <c r="J133" i="6"/>
  <c r="F133" i="6"/>
  <c r="E133" i="6"/>
  <c r="P133" i="6"/>
  <c r="J132" i="6"/>
  <c r="E132" i="6"/>
  <c r="O131" i="6"/>
  <c r="J131" i="6"/>
  <c r="N131" i="6"/>
  <c r="M131" i="6"/>
  <c r="M122" i="6"/>
  <c r="M120" i="6"/>
  <c r="L131" i="6"/>
  <c r="K131" i="6"/>
  <c r="I131" i="6"/>
  <c r="H131" i="6"/>
  <c r="G131" i="6"/>
  <c r="F131" i="6"/>
  <c r="E131" i="6"/>
  <c r="J130" i="6"/>
  <c r="E130" i="6"/>
  <c r="P130" i="6"/>
  <c r="J129" i="6"/>
  <c r="E129" i="6"/>
  <c r="P129" i="6"/>
  <c r="J128" i="6"/>
  <c r="F128" i="6"/>
  <c r="E128" i="6"/>
  <c r="P128" i="6"/>
  <c r="J127" i="6"/>
  <c r="E127" i="6"/>
  <c r="J126" i="6"/>
  <c r="F126" i="6"/>
  <c r="E126" i="6"/>
  <c r="P126" i="6"/>
  <c r="J125" i="6"/>
  <c r="E125" i="6"/>
  <c r="P125" i="6"/>
  <c r="O124" i="6"/>
  <c r="N124" i="6"/>
  <c r="M124" i="6"/>
  <c r="L124" i="6"/>
  <c r="L122" i="6"/>
  <c r="L120" i="6"/>
  <c r="K124" i="6"/>
  <c r="I124" i="6"/>
  <c r="H124" i="6"/>
  <c r="G124" i="6"/>
  <c r="F124" i="6"/>
  <c r="E124" i="6"/>
  <c r="O123" i="6"/>
  <c r="J123" i="6"/>
  <c r="E123" i="6"/>
  <c r="N122" i="6"/>
  <c r="N120" i="6"/>
  <c r="I122" i="6"/>
  <c r="I120" i="6"/>
  <c r="F121" i="6"/>
  <c r="E121" i="6"/>
  <c r="P121" i="6"/>
  <c r="O119" i="6"/>
  <c r="J119" i="6"/>
  <c r="E119" i="6"/>
  <c r="P119" i="6"/>
  <c r="O118" i="6"/>
  <c r="J118" i="6"/>
  <c r="E118" i="6"/>
  <c r="P118" i="6"/>
  <c r="O117" i="6"/>
  <c r="J117" i="6"/>
  <c r="E117" i="6"/>
  <c r="O116" i="6"/>
  <c r="O71" i="6"/>
  <c r="J71" i="6"/>
  <c r="J116" i="6"/>
  <c r="P116" i="6"/>
  <c r="O115" i="6"/>
  <c r="J115" i="6"/>
  <c r="E115" i="6"/>
  <c r="E114" i="6"/>
  <c r="N114" i="6"/>
  <c r="M114" i="6"/>
  <c r="L114" i="6"/>
  <c r="K114" i="6"/>
  <c r="I114" i="6"/>
  <c r="H114" i="6"/>
  <c r="G114" i="6"/>
  <c r="F114" i="6"/>
  <c r="P113" i="6"/>
  <c r="O112" i="6"/>
  <c r="J112" i="6"/>
  <c r="J72" i="6"/>
  <c r="E112" i="6"/>
  <c r="O111" i="6"/>
  <c r="J111" i="6"/>
  <c r="E111" i="6"/>
  <c r="P111" i="6"/>
  <c r="O110" i="6"/>
  <c r="J110" i="6"/>
  <c r="E110" i="6"/>
  <c r="O109" i="6"/>
  <c r="J109" i="6"/>
  <c r="E109" i="6"/>
  <c r="P109" i="6"/>
  <c r="L108" i="6"/>
  <c r="K108" i="6"/>
  <c r="O108" i="6"/>
  <c r="J108" i="6"/>
  <c r="I108" i="6"/>
  <c r="H108" i="6"/>
  <c r="G108" i="6"/>
  <c r="F108" i="6"/>
  <c r="E108" i="6"/>
  <c r="P107" i="6"/>
  <c r="E106" i="6"/>
  <c r="P106" i="6"/>
  <c r="O105" i="6"/>
  <c r="J105" i="6"/>
  <c r="E105" i="6"/>
  <c r="F104" i="6"/>
  <c r="E104" i="6"/>
  <c r="P104" i="6"/>
  <c r="P103" i="6"/>
  <c r="O102" i="6"/>
  <c r="J102" i="6"/>
  <c r="E102" i="6"/>
  <c r="P102" i="6"/>
  <c r="O101" i="6"/>
  <c r="J101" i="6"/>
  <c r="E101" i="6"/>
  <c r="P101" i="6"/>
  <c r="N100" i="6"/>
  <c r="M100" i="6"/>
  <c r="L100" i="6"/>
  <c r="K100" i="6"/>
  <c r="O100" i="6"/>
  <c r="J100" i="6"/>
  <c r="I100" i="6"/>
  <c r="H100" i="6"/>
  <c r="H75" i="6"/>
  <c r="H68" i="6"/>
  <c r="G100" i="6"/>
  <c r="F100" i="6"/>
  <c r="E100" i="6"/>
  <c r="O99" i="6"/>
  <c r="O69" i="6"/>
  <c r="E99" i="6"/>
  <c r="O98" i="6"/>
  <c r="J98" i="6"/>
  <c r="P98" i="6"/>
  <c r="E98" i="6"/>
  <c r="O97" i="6"/>
  <c r="J97" i="6"/>
  <c r="P97" i="6"/>
  <c r="E97" i="6"/>
  <c r="O96" i="6"/>
  <c r="J96" i="6"/>
  <c r="P96" i="6"/>
  <c r="E96" i="6"/>
  <c r="O95" i="6"/>
  <c r="J95" i="6"/>
  <c r="P95" i="6"/>
  <c r="E95" i="6"/>
  <c r="O94" i="6"/>
  <c r="J94" i="6"/>
  <c r="P94" i="6"/>
  <c r="E94" i="6"/>
  <c r="O93" i="6"/>
  <c r="J93" i="6"/>
  <c r="P93" i="6"/>
  <c r="E93" i="6"/>
  <c r="N92" i="6"/>
  <c r="N75" i="6"/>
  <c r="N68" i="6"/>
  <c r="L92" i="6"/>
  <c r="K92" i="6"/>
  <c r="K75" i="6"/>
  <c r="K68" i="6"/>
  <c r="I92" i="6"/>
  <c r="H92" i="6"/>
  <c r="G92" i="6"/>
  <c r="F92" i="6"/>
  <c r="E92" i="6"/>
  <c r="E91" i="6"/>
  <c r="P91" i="6"/>
  <c r="O90" i="6"/>
  <c r="J90" i="6"/>
  <c r="E90" i="6"/>
  <c r="P90" i="6"/>
  <c r="O89" i="6"/>
  <c r="J89" i="6"/>
  <c r="E89" i="6"/>
  <c r="P89" i="6"/>
  <c r="O88" i="6"/>
  <c r="J88" i="6"/>
  <c r="E88" i="6"/>
  <c r="E87" i="6"/>
  <c r="P87" i="6"/>
  <c r="O86" i="6"/>
  <c r="J86" i="6"/>
  <c r="P86" i="6"/>
  <c r="O85" i="6"/>
  <c r="J85" i="6"/>
  <c r="E85" i="6"/>
  <c r="P85" i="6"/>
  <c r="O84" i="6"/>
  <c r="J84" i="6"/>
  <c r="E84" i="6"/>
  <c r="P84" i="6"/>
  <c r="O83" i="6"/>
  <c r="J83" i="6"/>
  <c r="E83" i="6"/>
  <c r="P83" i="6"/>
  <c r="O82" i="6"/>
  <c r="J82" i="6"/>
  <c r="E82" i="6"/>
  <c r="P82" i="6"/>
  <c r="O81" i="6"/>
  <c r="J81" i="6"/>
  <c r="E81" i="6"/>
  <c r="P81" i="6"/>
  <c r="O80" i="6"/>
  <c r="J80" i="6"/>
  <c r="E80" i="6"/>
  <c r="P80" i="6"/>
  <c r="O79" i="6"/>
  <c r="J79" i="6"/>
  <c r="E79" i="6"/>
  <c r="P79" i="6"/>
  <c r="O78" i="6"/>
  <c r="J78" i="6"/>
  <c r="E78" i="6"/>
  <c r="P78" i="6"/>
  <c r="O77" i="6"/>
  <c r="J77" i="6"/>
  <c r="E77" i="6"/>
  <c r="P77" i="6"/>
  <c r="O76" i="6"/>
  <c r="J76" i="6"/>
  <c r="E76" i="6"/>
  <c r="P76" i="6"/>
  <c r="M75" i="6"/>
  <c r="L75" i="6"/>
  <c r="L68" i="6"/>
  <c r="I75" i="6"/>
  <c r="I68" i="6"/>
  <c r="G75" i="6"/>
  <c r="G68" i="6"/>
  <c r="O74" i="6"/>
  <c r="J74" i="6"/>
  <c r="P74" i="6"/>
  <c r="J73" i="6"/>
  <c r="F73" i="6"/>
  <c r="E73" i="6"/>
  <c r="P73" i="6"/>
  <c r="I72" i="6"/>
  <c r="H72" i="6"/>
  <c r="G72" i="6"/>
  <c r="F72" i="6"/>
  <c r="E72" i="6"/>
  <c r="P72" i="6"/>
  <c r="E71" i="6"/>
  <c r="P71" i="6"/>
  <c r="K70" i="6"/>
  <c r="O70" i="6"/>
  <c r="J70" i="6"/>
  <c r="F70" i="6"/>
  <c r="E70" i="6"/>
  <c r="N69" i="6"/>
  <c r="M69" i="6"/>
  <c r="L69" i="6"/>
  <c r="I69" i="6"/>
  <c r="H69" i="6"/>
  <c r="G69" i="6"/>
  <c r="F69" i="6"/>
  <c r="E69" i="6"/>
  <c r="M68" i="6"/>
  <c r="O67" i="6"/>
  <c r="J67" i="6"/>
  <c r="E67" i="6"/>
  <c r="P67" i="6"/>
  <c r="O66" i="6"/>
  <c r="J66" i="6"/>
  <c r="E66" i="6"/>
  <c r="P66" i="6"/>
  <c r="O65" i="6"/>
  <c r="J65" i="6"/>
  <c r="P65" i="6"/>
  <c r="E64" i="6"/>
  <c r="O63" i="6"/>
  <c r="J63" i="6"/>
  <c r="E63" i="6"/>
  <c r="N62" i="6"/>
  <c r="M62" i="6"/>
  <c r="L62" i="6"/>
  <c r="K62" i="6"/>
  <c r="O62" i="6"/>
  <c r="I62" i="6"/>
  <c r="H62" i="6"/>
  <c r="G62" i="6"/>
  <c r="F62" i="6"/>
  <c r="E62" i="6"/>
  <c r="O61" i="6"/>
  <c r="J61" i="6"/>
  <c r="E61" i="6"/>
  <c r="O60" i="6"/>
  <c r="J60" i="6"/>
  <c r="E60" i="6"/>
  <c r="O59" i="6"/>
  <c r="J59" i="6"/>
  <c r="E59" i="6"/>
  <c r="O58" i="6"/>
  <c r="J58" i="6"/>
  <c r="E58" i="6"/>
  <c r="O57" i="6"/>
  <c r="E57" i="6"/>
  <c r="O56" i="6"/>
  <c r="J56" i="6"/>
  <c r="P56" i="6"/>
  <c r="O55" i="6"/>
  <c r="J55" i="6"/>
  <c r="E55" i="6"/>
  <c r="P55" i="6"/>
  <c r="O54" i="6"/>
  <c r="J54" i="6"/>
  <c r="E54" i="6"/>
  <c r="P54" i="6"/>
  <c r="O53" i="6"/>
  <c r="J53" i="6"/>
  <c r="P53" i="6"/>
  <c r="O52" i="6"/>
  <c r="J52" i="6"/>
  <c r="E52" i="6"/>
  <c r="O51" i="6"/>
  <c r="J51" i="6"/>
  <c r="E51" i="6"/>
  <c r="O50" i="6"/>
  <c r="J50" i="6"/>
  <c r="E50" i="6"/>
  <c r="O49" i="6"/>
  <c r="J49" i="6"/>
  <c r="E49" i="6"/>
  <c r="O48" i="6"/>
  <c r="J48" i="6"/>
  <c r="J43" i="6"/>
  <c r="P43" i="6"/>
  <c r="E48" i="6"/>
  <c r="O47" i="6"/>
  <c r="J47" i="6"/>
  <c r="E47" i="6"/>
  <c r="P47" i="6"/>
  <c r="O46" i="6"/>
  <c r="J46" i="6"/>
  <c r="E46" i="6"/>
  <c r="O45" i="6"/>
  <c r="J45" i="6"/>
  <c r="E45" i="6"/>
  <c r="N44" i="6"/>
  <c r="N38" i="6"/>
  <c r="M44" i="6"/>
  <c r="L44" i="6"/>
  <c r="L38" i="6"/>
  <c r="K44" i="6"/>
  <c r="H44" i="6"/>
  <c r="H38" i="6"/>
  <c r="G44" i="6"/>
  <c r="F44" i="6"/>
  <c r="F38" i="6"/>
  <c r="N43" i="6"/>
  <c r="M43" i="6"/>
  <c r="L43" i="6"/>
  <c r="K43" i="6"/>
  <c r="I43" i="6"/>
  <c r="H43" i="6"/>
  <c r="G43" i="6"/>
  <c r="F43" i="6"/>
  <c r="E43" i="6"/>
  <c r="N42" i="6"/>
  <c r="M42" i="6"/>
  <c r="L42" i="6"/>
  <c r="K42" i="6"/>
  <c r="I42" i="6"/>
  <c r="H42" i="6"/>
  <c r="G42" i="6"/>
  <c r="F42" i="6"/>
  <c r="E42" i="6"/>
  <c r="O41" i="6"/>
  <c r="K41" i="6"/>
  <c r="J41" i="6"/>
  <c r="F41" i="6"/>
  <c r="E41" i="6"/>
  <c r="P41" i="6"/>
  <c r="N40" i="6"/>
  <c r="M40" i="6"/>
  <c r="L40" i="6"/>
  <c r="K40" i="6"/>
  <c r="O40" i="6"/>
  <c r="F40" i="6"/>
  <c r="E40" i="6"/>
  <c r="N39" i="6"/>
  <c r="M39" i="6"/>
  <c r="L39" i="6"/>
  <c r="J39" i="6"/>
  <c r="H39" i="6"/>
  <c r="G39" i="6"/>
  <c r="F39" i="6"/>
  <c r="E39" i="6"/>
  <c r="M38" i="6"/>
  <c r="K38" i="6"/>
  <c r="G38" i="6"/>
  <c r="O37" i="6"/>
  <c r="J37" i="6"/>
  <c r="E37" i="6"/>
  <c r="P37" i="6"/>
  <c r="E36" i="6"/>
  <c r="N35" i="6"/>
  <c r="M35" i="6"/>
  <c r="K35" i="6"/>
  <c r="K15" i="6"/>
  <c r="K14" i="6"/>
  <c r="J35" i="6"/>
  <c r="I35" i="6"/>
  <c r="H35" i="6"/>
  <c r="G35" i="6"/>
  <c r="F35" i="6"/>
  <c r="E35" i="6"/>
  <c r="J34" i="6"/>
  <c r="P34" i="6"/>
  <c r="O33" i="6"/>
  <c r="N33" i="6"/>
  <c r="M33" i="6"/>
  <c r="L33" i="6"/>
  <c r="J33" i="6"/>
  <c r="P33" i="6"/>
  <c r="O32" i="6"/>
  <c r="J32" i="6"/>
  <c r="E32" i="6"/>
  <c r="P32" i="6"/>
  <c r="O31" i="6"/>
  <c r="J31" i="6"/>
  <c r="E31" i="6"/>
  <c r="P31" i="6"/>
  <c r="O30" i="6"/>
  <c r="J30" i="6"/>
  <c r="E30" i="6"/>
  <c r="P30" i="6"/>
  <c r="O29" i="6"/>
  <c r="J29" i="6"/>
  <c r="E29" i="6"/>
  <c r="O28" i="6"/>
  <c r="E28" i="6"/>
  <c r="N27" i="6"/>
  <c r="M27" i="6"/>
  <c r="L27" i="6"/>
  <c r="K27" i="6"/>
  <c r="I27" i="6"/>
  <c r="H27" i="6"/>
  <c r="G27" i="6"/>
  <c r="F27" i="6"/>
  <c r="E27" i="6"/>
  <c r="O26" i="6"/>
  <c r="J26" i="6"/>
  <c r="E26" i="6"/>
  <c r="O25" i="6"/>
  <c r="J25" i="6"/>
  <c r="E25" i="6"/>
  <c r="P25" i="6"/>
  <c r="O24" i="6"/>
  <c r="J24" i="6"/>
  <c r="E24" i="6"/>
  <c r="P24" i="6"/>
  <c r="O23" i="6"/>
  <c r="J23" i="6"/>
  <c r="E23" i="6"/>
  <c r="P23" i="6"/>
  <c r="O22" i="6"/>
  <c r="J22" i="6"/>
  <c r="J21" i="6"/>
  <c r="E22" i="6"/>
  <c r="P22" i="6"/>
  <c r="N21" i="6"/>
  <c r="M21" i="6"/>
  <c r="L21" i="6"/>
  <c r="K21" i="6"/>
  <c r="O21" i="6"/>
  <c r="I21" i="6"/>
  <c r="E21" i="6"/>
  <c r="H21" i="6"/>
  <c r="G21" i="6"/>
  <c r="P21" i="6"/>
  <c r="O20" i="6"/>
  <c r="J20" i="6"/>
  <c r="E20" i="6"/>
  <c r="P20" i="6"/>
  <c r="O19" i="6"/>
  <c r="N19" i="6"/>
  <c r="N15" i="6"/>
  <c r="M19" i="6"/>
  <c r="L19" i="6"/>
  <c r="L15" i="6"/>
  <c r="K19" i="6"/>
  <c r="J19" i="6"/>
  <c r="I19" i="6"/>
  <c r="H19" i="6"/>
  <c r="H15" i="6"/>
  <c r="H14" i="6"/>
  <c r="G19" i="6"/>
  <c r="F19" i="6"/>
  <c r="J18" i="6"/>
  <c r="E18" i="6"/>
  <c r="P18" i="6"/>
  <c r="J17" i="6"/>
  <c r="H17" i="6"/>
  <c r="G17" i="6"/>
  <c r="G15" i="6"/>
  <c r="F17" i="6"/>
  <c r="E17" i="6"/>
  <c r="P17" i="6"/>
  <c r="O16" i="6"/>
  <c r="E16" i="6"/>
  <c r="M15" i="6"/>
  <c r="I15" i="6"/>
  <c r="I14" i="6"/>
  <c r="I319" i="6"/>
  <c r="N14" i="6"/>
  <c r="M14" i="6"/>
  <c r="L14" i="6"/>
  <c r="G14" i="6"/>
  <c r="J62" i="6"/>
  <c r="P100" i="6"/>
  <c r="P26" i="6"/>
  <c r="P29" i="6"/>
  <c r="P35" i="6"/>
  <c r="P39" i="6"/>
  <c r="P59" i="6"/>
  <c r="P60" i="6"/>
  <c r="P61" i="6"/>
  <c r="P62" i="6"/>
  <c r="P70" i="6"/>
  <c r="P105" i="6"/>
  <c r="P132" i="6"/>
  <c r="P143" i="6"/>
  <c r="P146" i="6"/>
  <c r="P154" i="6"/>
  <c r="P183" i="6"/>
  <c r="P184" i="6"/>
  <c r="P190" i="6"/>
  <c r="E191" i="6"/>
  <c r="P191" i="6"/>
  <c r="P193" i="6"/>
  <c r="E203" i="6"/>
  <c r="P203" i="6"/>
  <c r="P229" i="6"/>
  <c r="P233" i="6"/>
  <c r="E255" i="6"/>
  <c r="F239" i="6"/>
  <c r="F238" i="6"/>
  <c r="P294" i="6"/>
  <c r="E301" i="6"/>
  <c r="E300" i="6"/>
  <c r="P142" i="6"/>
  <c r="P140" i="6"/>
  <c r="P163" i="6"/>
  <c r="E174" i="6"/>
  <c r="P174" i="6"/>
  <c r="F164" i="6"/>
  <c r="O196" i="6"/>
  <c r="J196" i="6"/>
  <c r="P196" i="6"/>
  <c r="K195" i="6"/>
  <c r="O195" i="6"/>
  <c r="J224" i="6"/>
  <c r="O226" i="6"/>
  <c r="J226" i="6"/>
  <c r="P277" i="6"/>
  <c r="J298" i="6"/>
  <c r="P298" i="6"/>
  <c r="O297" i="6"/>
  <c r="J297" i="6"/>
  <c r="J316" i="6"/>
  <c r="O313" i="6"/>
  <c r="O312" i="6"/>
  <c r="P272" i="6"/>
  <c r="P288" i="6"/>
  <c r="P289" i="6"/>
  <c r="P290" i="6"/>
  <c r="P291" i="6"/>
  <c r="K122" i="6"/>
  <c r="K120" i="6"/>
  <c r="E239" i="6"/>
  <c r="E238" i="6"/>
  <c r="P316" i="6"/>
  <c r="J313" i="6"/>
  <c r="J312" i="6"/>
  <c r="E164" i="6"/>
  <c r="P164" i="6"/>
  <c r="F122" i="6"/>
  <c r="E122" i="6"/>
  <c r="F120" i="6"/>
  <c r="O264" i="6"/>
  <c r="O263" i="6"/>
  <c r="P275" i="6"/>
  <c r="P276" i="6"/>
  <c r="P265" i="6"/>
  <c r="P46" i="6"/>
  <c r="O44" i="6"/>
  <c r="O38" i="6"/>
  <c r="E44" i="6"/>
  <c r="E38" i="6"/>
  <c r="J114" i="6"/>
  <c r="P115" i="6"/>
  <c r="E75" i="6"/>
  <c r="E68" i="6"/>
  <c r="O114" i="6"/>
  <c r="P114" i="6"/>
  <c r="J44" i="6"/>
  <c r="J38" i="6"/>
  <c r="P58" i="6"/>
  <c r="E120" i="6"/>
  <c r="P226" i="6"/>
  <c r="O122" i="6"/>
  <c r="O120" i="6"/>
  <c r="J195" i="6"/>
  <c r="P195" i="6"/>
  <c r="P297" i="6"/>
  <c r="J264" i="6"/>
  <c r="J263" i="6"/>
  <c r="O222" i="6"/>
  <c r="O221" i="6"/>
  <c r="E19" i="6"/>
  <c r="F15" i="6"/>
  <c r="F14" i="6"/>
  <c r="J28" i="6"/>
  <c r="P28" i="6"/>
  <c r="O27" i="6"/>
  <c r="J40" i="6"/>
  <c r="P40" i="6"/>
  <c r="O15" i="6"/>
  <c r="O14" i="6"/>
  <c r="J16" i="6"/>
  <c r="O43" i="6"/>
  <c r="P45" i="6"/>
  <c r="P48" i="6"/>
  <c r="P49" i="6"/>
  <c r="P50" i="6"/>
  <c r="P51" i="6"/>
  <c r="P52" i="6"/>
  <c r="J57" i="6"/>
  <c r="O42" i="6"/>
  <c r="P63" i="6"/>
  <c r="F75" i="6"/>
  <c r="F68" i="6"/>
  <c r="P88" i="6"/>
  <c r="O92" i="6"/>
  <c r="J99" i="6"/>
  <c r="P99" i="6"/>
  <c r="P110" i="6"/>
  <c r="P112" i="6"/>
  <c r="P117" i="6"/>
  <c r="P123" i="6"/>
  <c r="G122" i="6"/>
  <c r="G120" i="6"/>
  <c r="G319" i="6"/>
  <c r="J124" i="6"/>
  <c r="J122" i="6"/>
  <c r="J120" i="6"/>
  <c r="P127" i="6"/>
  <c r="P131" i="6"/>
  <c r="E140" i="6"/>
  <c r="P178" i="6"/>
  <c r="P181" i="6"/>
  <c r="P201" i="6"/>
  <c r="E209" i="6"/>
  <c r="P214" i="6"/>
  <c r="P216" i="6"/>
  <c r="G222" i="6"/>
  <c r="G221" i="6"/>
  <c r="K222" i="6"/>
  <c r="K221" i="6"/>
  <c r="P227" i="6"/>
  <c r="P228" i="6"/>
  <c r="J231" i="6"/>
  <c r="P231" i="6"/>
  <c r="H239" i="6"/>
  <c r="H238" i="6"/>
  <c r="H319" i="6"/>
  <c r="K239" i="6"/>
  <c r="K238" i="6"/>
  <c r="K319" i="6"/>
  <c r="O242" i="6"/>
  <c r="M239" i="6"/>
  <c r="M238" i="6"/>
  <c r="P250" i="6"/>
  <c r="P314" i="6"/>
  <c r="E313" i="6"/>
  <c r="E312" i="6"/>
  <c r="P312" i="6"/>
  <c r="J69" i="6"/>
  <c r="P69" i="6"/>
  <c r="P108" i="6"/>
  <c r="E212" i="6"/>
  <c r="P213" i="6"/>
  <c r="J218" i="6"/>
  <c r="L212" i="6"/>
  <c r="L211" i="6"/>
  <c r="L319" i="6"/>
  <c r="E224" i="6"/>
  <c r="F222" i="6"/>
  <c r="F221" i="6"/>
  <c r="P236" i="6"/>
  <c r="E235" i="6"/>
  <c r="P235" i="6"/>
  <c r="P282" i="6"/>
  <c r="P281" i="6"/>
  <c r="E281" i="6"/>
  <c r="E264" i="6"/>
  <c r="E263" i="6"/>
  <c r="P263" i="6"/>
  <c r="J306" i="6"/>
  <c r="O305" i="6"/>
  <c r="N239" i="6"/>
  <c r="N238" i="6"/>
  <c r="N319" i="6"/>
  <c r="J255" i="6"/>
  <c r="P255" i="6"/>
  <c r="G264" i="6"/>
  <c r="G263" i="6"/>
  <c r="M264" i="6"/>
  <c r="M263" i="6"/>
  <c r="P284" i="6"/>
  <c r="E283" i="6"/>
  <c r="P283" i="6"/>
  <c r="P293" i="6"/>
  <c r="O301" i="6"/>
  <c r="O300" i="6"/>
  <c r="J302" i="6"/>
  <c r="P307" i="6"/>
  <c r="P318" i="6"/>
  <c r="J305" i="6"/>
  <c r="P305" i="6"/>
  <c r="P306" i="6"/>
  <c r="J301" i="6"/>
  <c r="J300" i="6"/>
  <c r="P300" i="6"/>
  <c r="P302" i="6"/>
  <c r="P301" i="6"/>
  <c r="P264" i="6"/>
  <c r="O239" i="6"/>
  <c r="O238" i="6"/>
  <c r="J242" i="6"/>
  <c r="P209" i="6"/>
  <c r="P206" i="6"/>
  <c r="E206" i="6"/>
  <c r="E205" i="6"/>
  <c r="P205" i="6"/>
  <c r="J27" i="6"/>
  <c r="P27" i="6"/>
  <c r="O36" i="6"/>
  <c r="J36" i="6"/>
  <c r="P36" i="6"/>
  <c r="P19" i="6"/>
  <c r="E15" i="6"/>
  <c r="E14" i="6"/>
  <c r="E222" i="6"/>
  <c r="E221" i="6"/>
  <c r="P224" i="6"/>
  <c r="P222" i="6"/>
  <c r="P221" i="6"/>
  <c r="J212" i="6"/>
  <c r="J211" i="6"/>
  <c r="P218" i="6"/>
  <c r="E211" i="6"/>
  <c r="P211" i="6"/>
  <c r="P313" i="6"/>
  <c r="M319" i="6"/>
  <c r="P124" i="6"/>
  <c r="J92" i="6"/>
  <c r="O75" i="6"/>
  <c r="O68" i="6"/>
  <c r="J42" i="6"/>
  <c r="P42" i="6"/>
  <c r="P57" i="6"/>
  <c r="P44" i="6"/>
  <c r="P38" i="6"/>
  <c r="O319" i="6"/>
  <c r="P16" i="6"/>
  <c r="P15" i="6"/>
  <c r="P14" i="6"/>
  <c r="F319" i="6"/>
  <c r="J222" i="6"/>
  <c r="J221" i="6"/>
  <c r="P122" i="6"/>
  <c r="P120" i="6"/>
  <c r="P92" i="6"/>
  <c r="P75" i="6"/>
  <c r="J75" i="6"/>
  <c r="J68" i="6"/>
  <c r="P68" i="6"/>
  <c r="P212" i="6"/>
  <c r="J15" i="6"/>
  <c r="J14" i="6"/>
  <c r="P242" i="6"/>
  <c r="P239" i="6"/>
  <c r="J239" i="6"/>
  <c r="J238" i="6"/>
  <c r="P238" i="6"/>
  <c r="P319" i="6"/>
  <c r="Q322" i="6"/>
  <c r="Q324" i="6"/>
  <c r="E319" i="6"/>
  <c r="J319" i="6"/>
  <c r="Q319" i="6"/>
  <c r="R321" i="6"/>
</calcChain>
</file>

<file path=xl/sharedStrings.xml><?xml version="1.0" encoding="utf-8"?>
<sst xmlns="http://schemas.openxmlformats.org/spreadsheetml/2006/main" count="897" uniqueCount="610">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</sst>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color indexed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16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6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5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70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28" fillId="16" borderId="10" xfId="0" applyNumberFormat="1" applyFont="1" applyFill="1" applyBorder="1" applyAlignment="1">
      <alignment horizontal="center" vertical="center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3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5" fillId="15" borderId="10" xfId="0" applyNumberFormat="1" applyFont="1" applyFill="1" applyBorder="1" applyAlignment="1">
      <alignment horizontal="right" vertical="center"/>
    </xf>
    <xf numFmtId="4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67" fillId="0" borderId="10" xfId="0" applyFont="1" applyBorder="1" applyAlignment="1">
      <alignment vertical="top" wrapText="1"/>
    </xf>
    <xf numFmtId="0" fontId="67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right" wrapText="1"/>
    </xf>
    <xf numFmtId="49" fontId="53" fillId="0" borderId="10" xfId="0" applyNumberFormat="1" applyFont="1" applyFill="1" applyBorder="1" applyAlignment="1">
      <alignment horizontal="center" vertical="center"/>
    </xf>
    <xf numFmtId="49" fontId="62" fillId="15" borderId="10" xfId="0" applyNumberFormat="1" applyFont="1" applyFill="1" applyBorder="1" applyAlignment="1">
      <alignment horizontal="right" vertical="center"/>
    </xf>
    <xf numFmtId="49" fontId="60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top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9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71" fillId="0" borderId="10" xfId="0" applyFont="1" applyBorder="1" applyAlignment="1">
      <alignment vertical="top" wrapText="1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0" fontId="23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abSelected="1" view="pageBreakPreview" topLeftCell="A9" zoomScaleNormal="100" zoomScaleSheetLayoutView="100" workbookViewId="0">
      <pane xSplit="4" ySplit="5" topLeftCell="E311" activePane="bottomRight" state="frozen"/>
      <selection activeCell="A9" sqref="A9"/>
      <selection pane="topRight" activeCell="E9" sqref="E9"/>
      <selection pane="bottomLeft" activeCell="A14" sqref="A14"/>
      <selection pane="bottomRight" activeCell="D325" sqref="D325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1" width="10.71093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580</v>
      </c>
      <c r="P1" s="10"/>
    </row>
    <row r="2" spans="1:16" ht="24" customHeight="1" x14ac:dyDescent="0.2">
      <c r="C2" s="3"/>
      <c r="N2" s="209" t="s">
        <v>102</v>
      </c>
      <c r="O2" s="209"/>
      <c r="P2" s="209"/>
    </row>
    <row r="3" spans="1:16" x14ac:dyDescent="0.2">
      <c r="C3" s="4"/>
      <c r="N3" s="20" t="s">
        <v>581</v>
      </c>
      <c r="P3" s="19"/>
    </row>
    <row r="4" spans="1:16" ht="38.25" customHeight="1" x14ac:dyDescent="0.2">
      <c r="C4" s="4"/>
      <c r="N4" s="209"/>
      <c r="O4" s="209"/>
      <c r="P4" s="209"/>
    </row>
    <row r="5" spans="1:16" ht="17.25" x14ac:dyDescent="0.25">
      <c r="C5" s="210" t="s">
        <v>583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ht="17.25" x14ac:dyDescent="0.25"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8" spans="1:16" x14ac:dyDescent="0.2">
      <c r="C8" s="5"/>
      <c r="P8" s="6" t="s">
        <v>116</v>
      </c>
    </row>
    <row r="9" spans="1:16" ht="15" x14ac:dyDescent="0.25">
      <c r="A9" s="212" t="s">
        <v>584</v>
      </c>
      <c r="B9" s="213" t="s">
        <v>585</v>
      </c>
      <c r="C9" s="214" t="s">
        <v>586</v>
      </c>
      <c r="D9" s="215" t="s">
        <v>587</v>
      </c>
      <c r="E9" s="208" t="s">
        <v>117</v>
      </c>
      <c r="F9" s="208"/>
      <c r="G9" s="208"/>
      <c r="H9" s="208"/>
      <c r="I9" s="208"/>
      <c r="J9" s="208" t="s">
        <v>118</v>
      </c>
      <c r="K9" s="208"/>
      <c r="L9" s="208"/>
      <c r="M9" s="208"/>
      <c r="N9" s="208"/>
      <c r="O9" s="208"/>
      <c r="P9" s="208" t="s">
        <v>119</v>
      </c>
    </row>
    <row r="10" spans="1:16" ht="22.5" customHeight="1" x14ac:dyDescent="0.2">
      <c r="A10" s="212"/>
      <c r="B10" s="213"/>
      <c r="C10" s="214"/>
      <c r="D10" s="215"/>
      <c r="E10" s="206" t="s">
        <v>588</v>
      </c>
      <c r="F10" s="211" t="s">
        <v>120</v>
      </c>
      <c r="G10" s="206" t="s">
        <v>121</v>
      </c>
      <c r="H10" s="206"/>
      <c r="I10" s="206" t="s">
        <v>122</v>
      </c>
      <c r="J10" s="207" t="s">
        <v>589</v>
      </c>
      <c r="K10" s="207" t="s">
        <v>590</v>
      </c>
      <c r="L10" s="206" t="s">
        <v>120</v>
      </c>
      <c r="M10" s="206" t="s">
        <v>121</v>
      </c>
      <c r="N10" s="206"/>
      <c r="O10" s="206" t="s">
        <v>122</v>
      </c>
      <c r="P10" s="208"/>
    </row>
    <row r="11" spans="1:16" ht="21.75" customHeight="1" x14ac:dyDescent="0.2">
      <c r="A11" s="212"/>
      <c r="B11" s="213"/>
      <c r="C11" s="214"/>
      <c r="D11" s="215"/>
      <c r="E11" s="206"/>
      <c r="F11" s="211"/>
      <c r="G11" s="206" t="s">
        <v>123</v>
      </c>
      <c r="H11" s="206" t="s">
        <v>124</v>
      </c>
      <c r="I11" s="206"/>
      <c r="J11" s="207"/>
      <c r="K11" s="207"/>
      <c r="L11" s="206"/>
      <c r="M11" s="206" t="s">
        <v>123</v>
      </c>
      <c r="N11" s="206" t="s">
        <v>124</v>
      </c>
      <c r="O11" s="206"/>
      <c r="P11" s="208"/>
    </row>
    <row r="12" spans="1:16" ht="31.5" customHeight="1" x14ac:dyDescent="0.2">
      <c r="A12" s="212"/>
      <c r="B12" s="213"/>
      <c r="C12" s="214"/>
      <c r="D12" s="215"/>
      <c r="E12" s="206"/>
      <c r="F12" s="211"/>
      <c r="G12" s="206"/>
      <c r="H12" s="206"/>
      <c r="I12" s="206"/>
      <c r="J12" s="207"/>
      <c r="K12" s="207"/>
      <c r="L12" s="206"/>
      <c r="M12" s="206"/>
      <c r="N12" s="206"/>
      <c r="O12" s="206"/>
      <c r="P12" s="208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E15</f>
        <v>44314231</v>
      </c>
      <c r="F14" s="94">
        <f t="shared" ref="F14:P14" si="0">F15</f>
        <v>44314231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J15</f>
        <v>2884261</v>
      </c>
      <c r="K14" s="94">
        <f>K15</f>
        <v>1803879</v>
      </c>
      <c r="L14" s="94">
        <f t="shared" si="0"/>
        <v>897560</v>
      </c>
      <c r="M14" s="94">
        <f t="shared" si="0"/>
        <v>0</v>
      </c>
      <c r="N14" s="94">
        <f t="shared" si="0"/>
        <v>0</v>
      </c>
      <c r="O14" s="94">
        <f t="shared" si="0"/>
        <v>1986701</v>
      </c>
      <c r="P14" s="94">
        <f t="shared" si="0"/>
        <v>47198492</v>
      </c>
    </row>
    <row r="15" spans="1:16" s="12" customFormat="1" ht="17.25" customHeight="1" x14ac:dyDescent="0.2">
      <c r="A15" s="95" t="s">
        <v>184</v>
      </c>
      <c r="B15" s="91"/>
      <c r="C15" s="92"/>
      <c r="D15" s="96" t="s">
        <v>125</v>
      </c>
      <c r="E15" s="97">
        <f>E16+E19+E37+E21+E23+E26+E24+E31+E32+E35+E27+E30+E17</f>
        <v>44314231</v>
      </c>
      <c r="F15" s="97">
        <f>F16+F19+F37+F21+F23+F26+F24+F31+F32+F35+F27+F30+F17</f>
        <v>44314231</v>
      </c>
      <c r="G15" s="97">
        <f>G16+G19+G37+G21+G23+G26+G24+G31+G32+G35+G27+G30+G17</f>
        <v>29600000</v>
      </c>
      <c r="H15" s="97">
        <f>H16+H19+H37+H21+H23+H26+H24+H31+H32+H35+H27+H30+H17</f>
        <v>1136900</v>
      </c>
      <c r="I15" s="97">
        <f>I16+I19+I37+I21+I23+I26+I24+I31+I32+I35+I27+I30+I17</f>
        <v>0</v>
      </c>
      <c r="J15" s="97">
        <f t="shared" ref="J15:O15" si="1">J16+J19+J37+J21+J23+J26+J24+J31+J32+J35+J27+J30+J17+J34</f>
        <v>2884261</v>
      </c>
      <c r="K15" s="97">
        <f t="shared" si="1"/>
        <v>1803879</v>
      </c>
      <c r="L15" s="97">
        <f t="shared" si="1"/>
        <v>897560</v>
      </c>
      <c r="M15" s="97">
        <f t="shared" si="1"/>
        <v>0</v>
      </c>
      <c r="N15" s="97">
        <f t="shared" si="1"/>
        <v>0</v>
      </c>
      <c r="O15" s="97">
        <f t="shared" si="1"/>
        <v>1986701</v>
      </c>
      <c r="P15" s="97">
        <f>P16+P19+P37+P21+P23+P25+P26+P24+P31+P32+P35+P27+P30+P33+P17</f>
        <v>47198492</v>
      </c>
    </row>
    <row r="16" spans="1:16" s="7" customFormat="1" ht="41.25" customHeight="1" x14ac:dyDescent="0.2">
      <c r="A16" s="56" t="s">
        <v>185</v>
      </c>
      <c r="B16" s="41" t="s">
        <v>182</v>
      </c>
      <c r="C16" s="41" t="s">
        <v>126</v>
      </c>
      <c r="D16" s="24" t="s">
        <v>183</v>
      </c>
      <c r="E16" s="73">
        <f>F16+I16</f>
        <v>39739100</v>
      </c>
      <c r="F16" s="73">
        <v>39739100</v>
      </c>
      <c r="G16" s="73">
        <v>29600000</v>
      </c>
      <c r="H16" s="98">
        <v>1136900</v>
      </c>
      <c r="I16" s="73"/>
      <c r="J16" s="73">
        <f>L16+O16</f>
        <v>1211500</v>
      </c>
      <c r="K16" s="73">
        <v>1211500</v>
      </c>
      <c r="L16" s="73"/>
      <c r="M16" s="73"/>
      <c r="N16" s="73"/>
      <c r="O16" s="73">
        <f>K16</f>
        <v>1211500</v>
      </c>
      <c r="P16" s="99">
        <f t="shared" ref="P16:P37" si="2">E16+J16</f>
        <v>40950600</v>
      </c>
    </row>
    <row r="17" spans="1:17" s="7" customFormat="1" ht="25.5" hidden="1" x14ac:dyDescent="0.2">
      <c r="A17" s="56" t="s">
        <v>591</v>
      </c>
      <c r="B17" s="41" t="s">
        <v>592</v>
      </c>
      <c r="C17" s="41"/>
      <c r="D17" s="79" t="s">
        <v>595</v>
      </c>
      <c r="E17" s="73">
        <f>F17+I17</f>
        <v>100000</v>
      </c>
      <c r="F17" s="73">
        <f>F18</f>
        <v>100000</v>
      </c>
      <c r="G17" s="73">
        <f>G18</f>
        <v>0</v>
      </c>
      <c r="H17" s="73">
        <f>H18</f>
        <v>0</v>
      </c>
      <c r="I17" s="73"/>
      <c r="J17" s="73">
        <f>L17+O17</f>
        <v>0</v>
      </c>
      <c r="K17" s="73"/>
      <c r="L17" s="73"/>
      <c r="M17" s="73"/>
      <c r="N17" s="73"/>
      <c r="O17" s="73"/>
      <c r="P17" s="99">
        <f t="shared" si="2"/>
        <v>100000</v>
      </c>
    </row>
    <row r="18" spans="1:17" s="14" customFormat="1" x14ac:dyDescent="0.2">
      <c r="A18" s="55" t="s">
        <v>593</v>
      </c>
      <c r="B18" s="34" t="s">
        <v>594</v>
      </c>
      <c r="C18" s="34" t="s">
        <v>201</v>
      </c>
      <c r="D18" s="76" t="s">
        <v>596</v>
      </c>
      <c r="E18" s="73">
        <f>F18+I18</f>
        <v>100000</v>
      </c>
      <c r="F18" s="69">
        <v>100000</v>
      </c>
      <c r="G18" s="69"/>
      <c r="H18" s="62"/>
      <c r="I18" s="69"/>
      <c r="J18" s="73">
        <f>L18+O18</f>
        <v>0</v>
      </c>
      <c r="K18" s="69"/>
      <c r="L18" s="69"/>
      <c r="M18" s="69"/>
      <c r="N18" s="69"/>
      <c r="O18" s="69"/>
      <c r="P18" s="99">
        <f t="shared" si="2"/>
        <v>100000</v>
      </c>
    </row>
    <row r="19" spans="1:17" hidden="1" x14ac:dyDescent="0.2">
      <c r="A19" s="56" t="s">
        <v>470</v>
      </c>
      <c r="B19" s="18" t="s">
        <v>441</v>
      </c>
      <c r="C19" s="18"/>
      <c r="D19" s="79" t="s">
        <v>17</v>
      </c>
      <c r="E19" s="73">
        <f t="shared" ref="E19:E30" si="3">F19+I19</f>
        <v>0</v>
      </c>
      <c r="F19" s="100">
        <f t="shared" ref="F19:O19" si="4">SUM(F20)</f>
        <v>0</v>
      </c>
      <c r="G19" s="100">
        <f t="shared" si="4"/>
        <v>0</v>
      </c>
      <c r="H19" s="100">
        <f t="shared" si="4"/>
        <v>0</v>
      </c>
      <c r="I19" s="100">
        <f t="shared" si="4"/>
        <v>0</v>
      </c>
      <c r="J19" s="73">
        <f t="shared" ref="J19:J37" si="5">L19+O19</f>
        <v>0</v>
      </c>
      <c r="K19" s="100">
        <f>SUM(K20)</f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99">
        <f t="shared" si="2"/>
        <v>0</v>
      </c>
    </row>
    <row r="20" spans="1:17" s="16" customFormat="1" ht="25.5" hidden="1" x14ac:dyDescent="0.2">
      <c r="A20" s="55" t="s">
        <v>471</v>
      </c>
      <c r="B20" s="44" t="s">
        <v>443</v>
      </c>
      <c r="C20" s="44" t="s">
        <v>128</v>
      </c>
      <c r="D20" s="101" t="s">
        <v>467</v>
      </c>
      <c r="E20" s="73">
        <f t="shared" si="3"/>
        <v>0</v>
      </c>
      <c r="F20" s="102"/>
      <c r="G20" s="102"/>
      <c r="H20" s="102"/>
      <c r="I20" s="102"/>
      <c r="J20" s="73">
        <f t="shared" si="5"/>
        <v>0</v>
      </c>
      <c r="K20" s="102"/>
      <c r="L20" s="102"/>
      <c r="M20" s="102"/>
      <c r="N20" s="102"/>
      <c r="O20" s="103">
        <f t="shared" ref="O20:O26" si="6">K20</f>
        <v>0</v>
      </c>
      <c r="P20" s="99">
        <f t="shared" si="2"/>
        <v>0</v>
      </c>
      <c r="Q20" s="17"/>
    </row>
    <row r="21" spans="1:17" hidden="1" x14ac:dyDescent="0.2">
      <c r="A21" s="56" t="s">
        <v>20</v>
      </c>
      <c r="B21" s="18" t="s">
        <v>27</v>
      </c>
      <c r="C21" s="18"/>
      <c r="D21" s="43" t="s">
        <v>19</v>
      </c>
      <c r="E21" s="73">
        <f t="shared" si="3"/>
        <v>0</v>
      </c>
      <c r="F21" s="104"/>
      <c r="G21" s="104">
        <f t="shared" ref="G21:N21" si="7">G22</f>
        <v>0</v>
      </c>
      <c r="H21" s="104">
        <f t="shared" si="7"/>
        <v>0</v>
      </c>
      <c r="I21" s="104">
        <f t="shared" si="7"/>
        <v>0</v>
      </c>
      <c r="J21" s="104">
        <f t="shared" si="7"/>
        <v>0</v>
      </c>
      <c r="K21" s="104">
        <f>K22</f>
        <v>0</v>
      </c>
      <c r="L21" s="104">
        <f t="shared" si="7"/>
        <v>0</v>
      </c>
      <c r="M21" s="104">
        <f t="shared" si="7"/>
        <v>0</v>
      </c>
      <c r="N21" s="104">
        <f t="shared" si="7"/>
        <v>0</v>
      </c>
      <c r="O21" s="103">
        <f t="shared" si="6"/>
        <v>0</v>
      </c>
      <c r="P21" s="99">
        <f t="shared" si="2"/>
        <v>0</v>
      </c>
    </row>
    <row r="22" spans="1:17" s="16" customFormat="1" hidden="1" x14ac:dyDescent="0.2">
      <c r="A22" s="55" t="s">
        <v>21</v>
      </c>
      <c r="B22" s="44" t="s">
        <v>28</v>
      </c>
      <c r="C22" s="44" t="s">
        <v>58</v>
      </c>
      <c r="D22" s="45" t="s">
        <v>22</v>
      </c>
      <c r="E22" s="73">
        <f t="shared" si="3"/>
        <v>0</v>
      </c>
      <c r="F22" s="102"/>
      <c r="G22" s="102"/>
      <c r="H22" s="102"/>
      <c r="I22" s="102"/>
      <c r="J22" s="73">
        <f t="shared" si="5"/>
        <v>0</v>
      </c>
      <c r="K22" s="102"/>
      <c r="L22" s="102"/>
      <c r="M22" s="102"/>
      <c r="N22" s="102"/>
      <c r="O22" s="103">
        <f t="shared" si="6"/>
        <v>0</v>
      </c>
      <c r="P22" s="99">
        <f t="shared" si="2"/>
        <v>0</v>
      </c>
    </row>
    <row r="23" spans="1:17" x14ac:dyDescent="0.2">
      <c r="A23" s="56" t="s">
        <v>187</v>
      </c>
      <c r="B23" s="105" t="s">
        <v>186</v>
      </c>
      <c r="C23" s="105" t="s">
        <v>5</v>
      </c>
      <c r="D23" s="79" t="s">
        <v>83</v>
      </c>
      <c r="E23" s="73">
        <f t="shared" si="3"/>
        <v>980000</v>
      </c>
      <c r="F23" s="103">
        <v>980000</v>
      </c>
      <c r="G23" s="103"/>
      <c r="H23" s="103"/>
      <c r="I23" s="103"/>
      <c r="J23" s="73">
        <f t="shared" si="5"/>
        <v>0</v>
      </c>
      <c r="K23" s="103"/>
      <c r="L23" s="103"/>
      <c r="M23" s="103"/>
      <c r="N23" s="103"/>
      <c r="O23" s="103">
        <f t="shared" si="6"/>
        <v>0</v>
      </c>
      <c r="P23" s="99">
        <f t="shared" si="2"/>
        <v>980000</v>
      </c>
    </row>
    <row r="24" spans="1:17" x14ac:dyDescent="0.2">
      <c r="A24" s="56" t="s">
        <v>190</v>
      </c>
      <c r="B24" s="68" t="s">
        <v>189</v>
      </c>
      <c r="C24" s="68" t="s">
        <v>133</v>
      </c>
      <c r="D24" s="106" t="s">
        <v>85</v>
      </c>
      <c r="E24" s="73">
        <f t="shared" si="3"/>
        <v>150000</v>
      </c>
      <c r="F24" s="103">
        <v>150000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150000</v>
      </c>
    </row>
    <row r="25" spans="1:17" hidden="1" x14ac:dyDescent="0.2">
      <c r="A25" s="56" t="s">
        <v>532</v>
      </c>
      <c r="B25" s="68" t="s">
        <v>188</v>
      </c>
      <c r="C25" s="107" t="s">
        <v>132</v>
      </c>
      <c r="D25" s="108" t="s">
        <v>533</v>
      </c>
      <c r="E25" s="73">
        <f>F25+I25</f>
        <v>0</v>
      </c>
      <c r="F25" s="103"/>
      <c r="G25" s="103"/>
      <c r="H25" s="103"/>
      <c r="I25" s="103"/>
      <c r="J25" s="73">
        <f>L25+O25</f>
        <v>0</v>
      </c>
      <c r="K25" s="103"/>
      <c r="L25" s="103"/>
      <c r="M25" s="103"/>
      <c r="N25" s="103"/>
      <c r="O25" s="103">
        <f t="shared" si="6"/>
        <v>0</v>
      </c>
      <c r="P25" s="99">
        <f t="shared" si="2"/>
        <v>0</v>
      </c>
    </row>
    <row r="26" spans="1:17" ht="13.5" customHeight="1" x14ac:dyDescent="0.2">
      <c r="A26" s="56" t="s">
        <v>410</v>
      </c>
      <c r="B26" s="68" t="s">
        <v>409</v>
      </c>
      <c r="C26" s="68" t="s">
        <v>132</v>
      </c>
      <c r="D26" s="108" t="s">
        <v>411</v>
      </c>
      <c r="E26" s="73">
        <f>F26+I26</f>
        <v>107510</v>
      </c>
      <c r="F26" s="103">
        <v>107510</v>
      </c>
      <c r="G26" s="103"/>
      <c r="H26" s="103"/>
      <c r="I26" s="103"/>
      <c r="J26" s="73">
        <f>L26+O26</f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107510</v>
      </c>
    </row>
    <row r="27" spans="1:17" hidden="1" x14ac:dyDescent="0.2">
      <c r="A27" s="56" t="s">
        <v>194</v>
      </c>
      <c r="B27" s="18" t="s">
        <v>193</v>
      </c>
      <c r="C27" s="18"/>
      <c r="D27" s="108" t="s">
        <v>195</v>
      </c>
      <c r="E27" s="73">
        <f t="shared" si="3"/>
        <v>2687621</v>
      </c>
      <c r="F27" s="104">
        <f>F28+F29</f>
        <v>2687621</v>
      </c>
      <c r="G27" s="104">
        <f>G28+G29</f>
        <v>0</v>
      </c>
      <c r="H27" s="104">
        <f>H28+H29</f>
        <v>0</v>
      </c>
      <c r="I27" s="104">
        <f>I28+I29</f>
        <v>0</v>
      </c>
      <c r="J27" s="73">
        <f t="shared" si="5"/>
        <v>863939</v>
      </c>
      <c r="K27" s="104">
        <f>K28+K29</f>
        <v>27379</v>
      </c>
      <c r="L27" s="104">
        <f>L28+L29</f>
        <v>836560</v>
      </c>
      <c r="M27" s="104">
        <f>M28+M29</f>
        <v>0</v>
      </c>
      <c r="N27" s="104">
        <f>N28+N29</f>
        <v>0</v>
      </c>
      <c r="O27" s="104">
        <f>O28+O29</f>
        <v>27379</v>
      </c>
      <c r="P27" s="99">
        <f t="shared" si="2"/>
        <v>3551560</v>
      </c>
    </row>
    <row r="28" spans="1:17" s="16" customFormat="1" ht="63.75" x14ac:dyDescent="0.2">
      <c r="A28" s="55" t="s">
        <v>422</v>
      </c>
      <c r="B28" s="44" t="s">
        <v>421</v>
      </c>
      <c r="C28" s="44" t="s">
        <v>132</v>
      </c>
      <c r="D28" s="37" t="s">
        <v>461</v>
      </c>
      <c r="E28" s="69">
        <f t="shared" si="3"/>
        <v>0</v>
      </c>
      <c r="F28" s="102"/>
      <c r="G28" s="102"/>
      <c r="H28" s="102"/>
      <c r="I28" s="102"/>
      <c r="J28" s="69">
        <f t="shared" si="5"/>
        <v>836560</v>
      </c>
      <c r="K28" s="102"/>
      <c r="L28" s="102">
        <v>836560</v>
      </c>
      <c r="M28" s="102"/>
      <c r="N28" s="102"/>
      <c r="O28" s="102">
        <f>K28</f>
        <v>0</v>
      </c>
      <c r="P28" s="99">
        <f t="shared" si="2"/>
        <v>836560</v>
      </c>
    </row>
    <row r="29" spans="1:17" s="16" customFormat="1" x14ac:dyDescent="0.2">
      <c r="A29" s="55" t="s">
        <v>196</v>
      </c>
      <c r="B29" s="44" t="s">
        <v>197</v>
      </c>
      <c r="C29" s="44" t="s">
        <v>132</v>
      </c>
      <c r="D29" s="37" t="s">
        <v>198</v>
      </c>
      <c r="E29" s="69">
        <f t="shared" si="3"/>
        <v>2687621</v>
      </c>
      <c r="F29" s="102">
        <v>2687621</v>
      </c>
      <c r="G29" s="102"/>
      <c r="H29" s="102"/>
      <c r="I29" s="102"/>
      <c r="J29" s="69">
        <f t="shared" si="5"/>
        <v>27379</v>
      </c>
      <c r="K29" s="102">
        <v>27379</v>
      </c>
      <c r="L29" s="102"/>
      <c r="M29" s="102"/>
      <c r="N29" s="102"/>
      <c r="O29" s="102">
        <f>K29</f>
        <v>27379</v>
      </c>
      <c r="P29" s="99">
        <f t="shared" si="2"/>
        <v>2715000</v>
      </c>
    </row>
    <row r="30" spans="1:17" hidden="1" x14ac:dyDescent="0.2">
      <c r="A30" s="109" t="s">
        <v>88</v>
      </c>
      <c r="B30" s="105" t="s">
        <v>29</v>
      </c>
      <c r="C30" s="105" t="s">
        <v>139</v>
      </c>
      <c r="D30" s="110" t="s">
        <v>140</v>
      </c>
      <c r="E30" s="73">
        <f t="shared" si="3"/>
        <v>0</v>
      </c>
      <c r="F30" s="104"/>
      <c r="G30" s="104"/>
      <c r="H30" s="104"/>
      <c r="I30" s="104"/>
      <c r="J30" s="73">
        <f t="shared" si="5"/>
        <v>0</v>
      </c>
      <c r="K30" s="104"/>
      <c r="L30" s="104"/>
      <c r="M30" s="104"/>
      <c r="N30" s="104"/>
      <c r="O30" s="103">
        <f>K30</f>
        <v>0</v>
      </c>
      <c r="P30" s="99">
        <f t="shared" si="2"/>
        <v>0</v>
      </c>
    </row>
    <row r="31" spans="1:17" ht="26.25" customHeight="1" x14ac:dyDescent="0.2">
      <c r="A31" s="56" t="s">
        <v>192</v>
      </c>
      <c r="B31" s="68" t="s">
        <v>191</v>
      </c>
      <c r="C31" s="68" t="s">
        <v>135</v>
      </c>
      <c r="D31" s="110" t="s">
        <v>423</v>
      </c>
      <c r="E31" s="73">
        <f>F31+I31</f>
        <v>50000</v>
      </c>
      <c r="F31" s="100">
        <v>50000</v>
      </c>
      <c r="G31" s="100"/>
      <c r="H31" s="100"/>
      <c r="I31" s="100"/>
      <c r="J31" s="73">
        <f t="shared" si="5"/>
        <v>565000</v>
      </c>
      <c r="K31" s="100">
        <v>565000</v>
      </c>
      <c r="L31" s="100"/>
      <c r="M31" s="100"/>
      <c r="N31" s="100"/>
      <c r="O31" s="103">
        <f>K31</f>
        <v>565000</v>
      </c>
      <c r="P31" s="99">
        <f t="shared" si="2"/>
        <v>615000</v>
      </c>
    </row>
    <row r="32" spans="1:17" ht="25.5" hidden="1" x14ac:dyDescent="0.2">
      <c r="A32" s="57" t="s">
        <v>84</v>
      </c>
      <c r="B32" s="68" t="s">
        <v>65</v>
      </c>
      <c r="C32" s="68" t="s">
        <v>136</v>
      </c>
      <c r="D32" s="110" t="s">
        <v>137</v>
      </c>
      <c r="E32" s="73">
        <f>F32+I32</f>
        <v>0</v>
      </c>
      <c r="F32" s="111"/>
      <c r="G32" s="111"/>
      <c r="H32" s="111"/>
      <c r="I32" s="111"/>
      <c r="J32" s="73">
        <f t="shared" si="5"/>
        <v>0</v>
      </c>
      <c r="K32" s="111"/>
      <c r="L32" s="111"/>
      <c r="M32" s="111"/>
      <c r="N32" s="111"/>
      <c r="O32" s="103">
        <f>K32</f>
        <v>0</v>
      </c>
      <c r="P32" s="99">
        <f t="shared" si="2"/>
        <v>0</v>
      </c>
    </row>
    <row r="33" spans="1:17" hidden="1" x14ac:dyDescent="0.2">
      <c r="A33" s="57" t="s">
        <v>508</v>
      </c>
      <c r="B33" s="68" t="s">
        <v>509</v>
      </c>
      <c r="C33" s="68"/>
      <c r="D33" s="110" t="s">
        <v>512</v>
      </c>
      <c r="E33" s="73"/>
      <c r="F33" s="111"/>
      <c r="G33" s="111"/>
      <c r="H33" s="111"/>
      <c r="I33" s="111"/>
      <c r="J33" s="73">
        <f t="shared" si="5"/>
        <v>182822</v>
      </c>
      <c r="K33" s="111"/>
      <c r="L33" s="100">
        <f>L34</f>
        <v>0</v>
      </c>
      <c r="M33" s="100">
        <f>M34</f>
        <v>0</v>
      </c>
      <c r="N33" s="100">
        <f>N34</f>
        <v>0</v>
      </c>
      <c r="O33" s="100">
        <f>O34</f>
        <v>182822</v>
      </c>
      <c r="P33" s="99">
        <f t="shared" si="2"/>
        <v>182822</v>
      </c>
    </row>
    <row r="34" spans="1:17" s="16" customFormat="1" x14ac:dyDescent="0.2">
      <c r="A34" s="55" t="s">
        <v>510</v>
      </c>
      <c r="B34" s="35" t="s">
        <v>511</v>
      </c>
      <c r="C34" s="35" t="s">
        <v>134</v>
      </c>
      <c r="D34" s="112" t="s">
        <v>138</v>
      </c>
      <c r="E34" s="69"/>
      <c r="F34" s="113"/>
      <c r="G34" s="113"/>
      <c r="H34" s="113"/>
      <c r="I34" s="113"/>
      <c r="J34" s="73">
        <f t="shared" si="5"/>
        <v>182822</v>
      </c>
      <c r="K34" s="113"/>
      <c r="L34" s="72"/>
      <c r="M34" s="72"/>
      <c r="N34" s="72"/>
      <c r="O34" s="103">
        <v>182822</v>
      </c>
      <c r="P34" s="114">
        <f t="shared" si="2"/>
        <v>182822</v>
      </c>
    </row>
    <row r="35" spans="1:17" x14ac:dyDescent="0.2">
      <c r="A35" s="56" t="s">
        <v>513</v>
      </c>
      <c r="B35" s="18" t="s">
        <v>514</v>
      </c>
      <c r="C35" s="18" t="s">
        <v>384</v>
      </c>
      <c r="D35" s="43" t="s">
        <v>515</v>
      </c>
      <c r="E35" s="73">
        <f>F35+I35</f>
        <v>0</v>
      </c>
      <c r="F35" s="104">
        <f>F36</f>
        <v>0</v>
      </c>
      <c r="G35" s="104">
        <f>G36</f>
        <v>0</v>
      </c>
      <c r="H35" s="104">
        <f>H36</f>
        <v>0</v>
      </c>
      <c r="I35" s="104">
        <f>I36</f>
        <v>0</v>
      </c>
      <c r="J35" s="73">
        <f t="shared" si="5"/>
        <v>61000</v>
      </c>
      <c r="K35" s="104">
        <f>K36</f>
        <v>0</v>
      </c>
      <c r="L35" s="104">
        <v>61000</v>
      </c>
      <c r="M35" s="104">
        <f>M36</f>
        <v>0</v>
      </c>
      <c r="N35" s="104">
        <f>N36</f>
        <v>0</v>
      </c>
      <c r="O35" s="104"/>
      <c r="P35" s="99">
        <f t="shared" si="2"/>
        <v>61000</v>
      </c>
    </row>
    <row r="36" spans="1:17" hidden="1" x14ac:dyDescent="0.2">
      <c r="A36" s="115"/>
      <c r="B36" s="44"/>
      <c r="C36" s="44"/>
      <c r="D36" s="101" t="s">
        <v>138</v>
      </c>
      <c r="E36" s="73">
        <f>F36+I36</f>
        <v>0</v>
      </c>
      <c r="F36" s="102"/>
      <c r="G36" s="102"/>
      <c r="H36" s="102"/>
      <c r="I36" s="102"/>
      <c r="J36" s="73">
        <f t="shared" si="5"/>
        <v>27379</v>
      </c>
      <c r="K36" s="102"/>
      <c r="L36" s="102"/>
      <c r="M36" s="102"/>
      <c r="N36" s="102"/>
      <c r="O36" s="104">
        <f>O27</f>
        <v>27379</v>
      </c>
      <c r="P36" s="99">
        <f t="shared" si="2"/>
        <v>27379</v>
      </c>
    </row>
    <row r="37" spans="1:17" x14ac:dyDescent="0.2">
      <c r="A37" s="56" t="s">
        <v>460</v>
      </c>
      <c r="B37" s="68" t="s">
        <v>420</v>
      </c>
      <c r="C37" s="18" t="s">
        <v>130</v>
      </c>
      <c r="D37" s="116" t="s">
        <v>419</v>
      </c>
      <c r="E37" s="73">
        <f>F37+I37</f>
        <v>500000</v>
      </c>
      <c r="F37" s="104">
        <v>500000</v>
      </c>
      <c r="G37" s="104"/>
      <c r="H37" s="104"/>
      <c r="I37" s="104"/>
      <c r="J37" s="73">
        <f t="shared" si="5"/>
        <v>0</v>
      </c>
      <c r="K37" s="104"/>
      <c r="L37" s="104"/>
      <c r="M37" s="104"/>
      <c r="N37" s="104"/>
      <c r="O37" s="103">
        <f>K37</f>
        <v>0</v>
      </c>
      <c r="P37" s="99">
        <f t="shared" si="2"/>
        <v>500000</v>
      </c>
    </row>
    <row r="38" spans="1:17" x14ac:dyDescent="0.2">
      <c r="A38" s="58" t="s">
        <v>178</v>
      </c>
      <c r="B38" s="91"/>
      <c r="C38" s="117"/>
      <c r="D38" s="93" t="s">
        <v>141</v>
      </c>
      <c r="E38" s="111">
        <f>E44</f>
        <v>390714690</v>
      </c>
      <c r="F38" s="111">
        <f t="shared" ref="F38:P38" si="8">F44</f>
        <v>390714690</v>
      </c>
      <c r="G38" s="111">
        <f t="shared" si="8"/>
        <v>271886669</v>
      </c>
      <c r="H38" s="111">
        <f t="shared" si="8"/>
        <v>39401910</v>
      </c>
      <c r="I38" s="111"/>
      <c r="J38" s="111">
        <f t="shared" si="8"/>
        <v>43310455</v>
      </c>
      <c r="K38" s="111">
        <f>K44</f>
        <v>11052855</v>
      </c>
      <c r="L38" s="111">
        <f t="shared" si="8"/>
        <v>32108650</v>
      </c>
      <c r="M38" s="111">
        <f t="shared" si="8"/>
        <v>1169700</v>
      </c>
      <c r="N38" s="111">
        <f t="shared" si="8"/>
        <v>3394400</v>
      </c>
      <c r="O38" s="111">
        <f t="shared" si="8"/>
        <v>11201805</v>
      </c>
      <c r="P38" s="111">
        <f t="shared" si="8"/>
        <v>434025145</v>
      </c>
      <c r="Q38" s="85"/>
    </row>
    <row r="39" spans="1:17" s="16" customFormat="1" x14ac:dyDescent="0.2">
      <c r="A39" s="55"/>
      <c r="B39" s="71"/>
      <c r="C39" s="44"/>
      <c r="D39" s="59" t="s">
        <v>89</v>
      </c>
      <c r="E39" s="69">
        <f>F39</f>
        <v>166328200</v>
      </c>
      <c r="F39" s="72">
        <f>F49+F55+F64</f>
        <v>166328200</v>
      </c>
      <c r="G39" s="72">
        <f>G49+G55+G64</f>
        <v>136334600</v>
      </c>
      <c r="H39" s="72">
        <f>H49+H55+H64</f>
        <v>0</v>
      </c>
      <c r="I39" s="72"/>
      <c r="J39" s="69">
        <f>L39+O39</f>
        <v>0</v>
      </c>
      <c r="K39" s="72">
        <v>0</v>
      </c>
      <c r="L39" s="72">
        <f>SUM(L49+L52+L55)</f>
        <v>0</v>
      </c>
      <c r="M39" s="72">
        <f>SUM(M49+M52+M55)</f>
        <v>0</v>
      </c>
      <c r="N39" s="72">
        <f>SUM(N49+N52+N55)</f>
        <v>0</v>
      </c>
      <c r="O39" s="72">
        <v>0</v>
      </c>
      <c r="P39" s="99">
        <f>E39+J39</f>
        <v>166328200</v>
      </c>
    </row>
    <row r="40" spans="1:17" s="16" customFormat="1" ht="25.5" x14ac:dyDescent="0.2">
      <c r="A40" s="55"/>
      <c r="B40" s="71"/>
      <c r="C40" s="44"/>
      <c r="D40" s="59" t="s">
        <v>506</v>
      </c>
      <c r="E40" s="69">
        <f>F40</f>
        <v>22241</v>
      </c>
      <c r="F40" s="72">
        <f>F52</f>
        <v>22241</v>
      </c>
      <c r="G40" s="72">
        <f>G52</f>
        <v>18230</v>
      </c>
      <c r="H40" s="72"/>
      <c r="I40" s="72"/>
      <c r="J40" s="69">
        <f>L40+O40</f>
        <v>994060</v>
      </c>
      <c r="K40" s="72">
        <f>K56</f>
        <v>994060</v>
      </c>
      <c r="L40" s="72">
        <f>L52</f>
        <v>0</v>
      </c>
      <c r="M40" s="72">
        <f>M52</f>
        <v>0</v>
      </c>
      <c r="N40" s="72">
        <f>N52</f>
        <v>0</v>
      </c>
      <c r="O40" s="72">
        <f>K40</f>
        <v>994060</v>
      </c>
      <c r="P40" s="99">
        <f>E40+J40</f>
        <v>1016301</v>
      </c>
    </row>
    <row r="41" spans="1:17" s="16" customFormat="1" ht="25.5" hidden="1" x14ac:dyDescent="0.2">
      <c r="A41" s="55"/>
      <c r="B41" s="71"/>
      <c r="C41" s="44"/>
      <c r="D41" s="59" t="s">
        <v>522</v>
      </c>
      <c r="E41" s="69">
        <f>F41</f>
        <v>0</v>
      </c>
      <c r="F41" s="72">
        <f>F53</f>
        <v>0</v>
      </c>
      <c r="G41" s="72"/>
      <c r="H41" s="72"/>
      <c r="I41" s="72"/>
      <c r="J41" s="69">
        <f>L41+O41</f>
        <v>0</v>
      </c>
      <c r="K41" s="72">
        <f>K53</f>
        <v>0</v>
      </c>
      <c r="L41" s="72"/>
      <c r="M41" s="72"/>
      <c r="N41" s="72"/>
      <c r="O41" s="72">
        <f>O53</f>
        <v>0</v>
      </c>
      <c r="P41" s="99">
        <f>E41+J41</f>
        <v>0</v>
      </c>
    </row>
    <row r="42" spans="1:17" s="16" customFormat="1" ht="38.25" x14ac:dyDescent="0.2">
      <c r="A42" s="55"/>
      <c r="B42" s="71"/>
      <c r="C42" s="44"/>
      <c r="D42" s="59" t="s">
        <v>543</v>
      </c>
      <c r="E42" s="69">
        <f>E57+E65</f>
        <v>912249</v>
      </c>
      <c r="F42" s="69">
        <f t="shared" ref="F42:O42" si="9">F57+F65</f>
        <v>912249</v>
      </c>
      <c r="G42" s="69">
        <f t="shared" si="9"/>
        <v>628839</v>
      </c>
      <c r="H42" s="69">
        <f t="shared" si="9"/>
        <v>0</v>
      </c>
      <c r="I42" s="69">
        <f t="shared" si="9"/>
        <v>0</v>
      </c>
      <c r="J42" s="69">
        <f t="shared" si="9"/>
        <v>439132</v>
      </c>
      <c r="K42" s="69">
        <f>K57+K65</f>
        <v>439132</v>
      </c>
      <c r="L42" s="69">
        <f t="shared" si="9"/>
        <v>0</v>
      </c>
      <c r="M42" s="69">
        <f t="shared" si="9"/>
        <v>0</v>
      </c>
      <c r="N42" s="69">
        <f t="shared" si="9"/>
        <v>0</v>
      </c>
      <c r="O42" s="69">
        <f t="shared" si="9"/>
        <v>439132</v>
      </c>
      <c r="P42" s="99">
        <f>E42+J42</f>
        <v>1351381</v>
      </c>
    </row>
    <row r="43" spans="1:17" s="16" customFormat="1" ht="38.25" hidden="1" x14ac:dyDescent="0.2">
      <c r="A43" s="55"/>
      <c r="B43" s="71"/>
      <c r="C43" s="44"/>
      <c r="D43" s="59" t="s">
        <v>554</v>
      </c>
      <c r="E43" s="69">
        <f>E48</f>
        <v>0</v>
      </c>
      <c r="F43" s="69">
        <f t="shared" ref="F43:O43" si="10">F48</f>
        <v>0</v>
      </c>
      <c r="G43" s="69">
        <f t="shared" si="10"/>
        <v>0</v>
      </c>
      <c r="H43" s="69">
        <f t="shared" si="10"/>
        <v>0</v>
      </c>
      <c r="I43" s="69">
        <f t="shared" si="10"/>
        <v>0</v>
      </c>
      <c r="J43" s="69">
        <f t="shared" si="10"/>
        <v>0</v>
      </c>
      <c r="K43" s="69">
        <f>K48</f>
        <v>0</v>
      </c>
      <c r="L43" s="69">
        <f t="shared" si="10"/>
        <v>0</v>
      </c>
      <c r="M43" s="69">
        <f t="shared" si="10"/>
        <v>0</v>
      </c>
      <c r="N43" s="69">
        <f t="shared" si="10"/>
        <v>0</v>
      </c>
      <c r="O43" s="69">
        <f t="shared" si="10"/>
        <v>0</v>
      </c>
      <c r="P43" s="99">
        <f>E43+J43</f>
        <v>0</v>
      </c>
    </row>
    <row r="44" spans="1:17" x14ac:dyDescent="0.2">
      <c r="A44" s="56" t="s">
        <v>199</v>
      </c>
      <c r="B44" s="107"/>
      <c r="C44" s="117"/>
      <c r="D44" s="83" t="s">
        <v>141</v>
      </c>
      <c r="E44" s="111">
        <f>E45+E46+E47+E51+E54+E58+E59+E60+E61+E62+E67</f>
        <v>390714690</v>
      </c>
      <c r="F44" s="111">
        <f>F45+F46+F47+F51+F54+F58+F59+F60+F61+F62+F67</f>
        <v>390714690</v>
      </c>
      <c r="G44" s="111">
        <f>G45+G46+G47+G51+G54+G58+G59+G60+G61+G62+G67</f>
        <v>271886669</v>
      </c>
      <c r="H44" s="111">
        <f>H45+H46+H47+H51+H54+H58+H59+H60+H61+H62+H67</f>
        <v>39401910</v>
      </c>
      <c r="I44" s="111"/>
      <c r="J44" s="111">
        <f t="shared" ref="J44:P44" si="11">J45+J46+J47+J51+J54+J58+J59+J60+J61+J62+J67</f>
        <v>43310455</v>
      </c>
      <c r="K44" s="111">
        <f>K45+K46+K47+K51+K54+K58+K59+K60+K61+K62+K67</f>
        <v>11052855</v>
      </c>
      <c r="L44" s="111">
        <f t="shared" si="11"/>
        <v>32108650</v>
      </c>
      <c r="M44" s="111">
        <f t="shared" si="11"/>
        <v>1169700</v>
      </c>
      <c r="N44" s="111">
        <f t="shared" si="11"/>
        <v>3394400</v>
      </c>
      <c r="O44" s="111">
        <f t="shared" si="11"/>
        <v>11201805</v>
      </c>
      <c r="P44" s="111">
        <f t="shared" si="11"/>
        <v>434025145</v>
      </c>
    </row>
    <row r="45" spans="1:17" s="7" customFormat="1" ht="25.5" x14ac:dyDescent="0.2">
      <c r="A45" s="56" t="s">
        <v>202</v>
      </c>
      <c r="B45" s="41" t="s">
        <v>201</v>
      </c>
      <c r="C45" s="41" t="s">
        <v>126</v>
      </c>
      <c r="D45" s="110" t="s">
        <v>200</v>
      </c>
      <c r="E45" s="73">
        <f t="shared" ref="E45:E67" si="12">F45+I45</f>
        <v>1489000</v>
      </c>
      <c r="F45" s="74">
        <v>1489000</v>
      </c>
      <c r="G45" s="74">
        <v>1104900</v>
      </c>
      <c r="H45" s="74">
        <v>91000</v>
      </c>
      <c r="I45" s="74"/>
      <c r="J45" s="73">
        <f t="shared" ref="J45:J67" si="13">L45+O45</f>
        <v>7520</v>
      </c>
      <c r="K45" s="74">
        <v>7520</v>
      </c>
      <c r="L45" s="74"/>
      <c r="M45" s="74"/>
      <c r="N45" s="74"/>
      <c r="O45" s="74">
        <f>K45</f>
        <v>7520</v>
      </c>
      <c r="P45" s="99">
        <f t="shared" ref="P45:P88" si="14">E45+J45</f>
        <v>1496520</v>
      </c>
    </row>
    <row r="46" spans="1:17" x14ac:dyDescent="0.2">
      <c r="A46" s="56" t="s">
        <v>204</v>
      </c>
      <c r="B46" s="105" t="s">
        <v>61</v>
      </c>
      <c r="C46" s="105" t="s">
        <v>142</v>
      </c>
      <c r="D46" s="79" t="s">
        <v>203</v>
      </c>
      <c r="E46" s="73">
        <f t="shared" si="12"/>
        <v>134563200</v>
      </c>
      <c r="F46" s="74">
        <v>134563200</v>
      </c>
      <c r="G46" s="74">
        <v>88753000</v>
      </c>
      <c r="H46" s="74">
        <v>15361900</v>
      </c>
      <c r="I46" s="74"/>
      <c r="J46" s="73">
        <f t="shared" si="13"/>
        <v>27403000</v>
      </c>
      <c r="K46" s="74">
        <v>912500</v>
      </c>
      <c r="L46" s="74">
        <v>26490500</v>
      </c>
      <c r="M46" s="74">
        <v>28200</v>
      </c>
      <c r="N46" s="74">
        <v>1500</v>
      </c>
      <c r="O46" s="74">
        <f>K46</f>
        <v>912500</v>
      </c>
      <c r="P46" s="99">
        <f t="shared" si="14"/>
        <v>161966200</v>
      </c>
    </row>
    <row r="47" spans="1:17" ht="38.25" x14ac:dyDescent="0.2">
      <c r="A47" s="56" t="s">
        <v>206</v>
      </c>
      <c r="B47" s="105" t="s">
        <v>63</v>
      </c>
      <c r="C47" s="105" t="s">
        <v>143</v>
      </c>
      <c r="D47" s="108" t="s">
        <v>205</v>
      </c>
      <c r="E47" s="73">
        <f t="shared" si="12"/>
        <v>224892421</v>
      </c>
      <c r="F47" s="74">
        <v>224892421</v>
      </c>
      <c r="G47" s="74">
        <v>161050130</v>
      </c>
      <c r="H47" s="74">
        <v>21267600</v>
      </c>
      <c r="I47" s="74"/>
      <c r="J47" s="73">
        <f t="shared" si="13"/>
        <v>11944543</v>
      </c>
      <c r="K47" s="74">
        <v>7132593</v>
      </c>
      <c r="L47" s="74">
        <v>4701550</v>
      </c>
      <c r="M47" s="74">
        <v>953800</v>
      </c>
      <c r="N47" s="74">
        <v>3356300</v>
      </c>
      <c r="O47" s="74">
        <f>K47+110400</f>
        <v>7242993</v>
      </c>
      <c r="P47" s="99">
        <f t="shared" si="14"/>
        <v>236836964</v>
      </c>
    </row>
    <row r="48" spans="1:17" ht="38.25" hidden="1" x14ac:dyDescent="0.2">
      <c r="A48" s="56"/>
      <c r="B48" s="105"/>
      <c r="C48" s="105"/>
      <c r="D48" s="59" t="s">
        <v>554</v>
      </c>
      <c r="E48" s="73">
        <f t="shared" si="12"/>
        <v>0</v>
      </c>
      <c r="F48" s="74"/>
      <c r="G48" s="74"/>
      <c r="H48" s="74"/>
      <c r="I48" s="74"/>
      <c r="J48" s="73">
        <f t="shared" si="13"/>
        <v>0</v>
      </c>
      <c r="K48" s="74"/>
      <c r="L48" s="74"/>
      <c r="M48" s="74"/>
      <c r="N48" s="74"/>
      <c r="O48" s="74">
        <f t="shared" ref="O48:O57" si="15">K48</f>
        <v>0</v>
      </c>
      <c r="P48" s="99">
        <f t="shared" si="14"/>
        <v>0</v>
      </c>
    </row>
    <row r="49" spans="1:16" x14ac:dyDescent="0.2">
      <c r="A49" s="56"/>
      <c r="B49" s="105"/>
      <c r="C49" s="105"/>
      <c r="D49" s="59" t="s">
        <v>89</v>
      </c>
      <c r="E49" s="69">
        <f t="shared" si="12"/>
        <v>164108800</v>
      </c>
      <c r="F49" s="118">
        <v>164108800</v>
      </c>
      <c r="G49" s="118">
        <v>134515400</v>
      </c>
      <c r="H49" s="74"/>
      <c r="I49" s="74"/>
      <c r="J49" s="73">
        <f t="shared" si="13"/>
        <v>0</v>
      </c>
      <c r="K49" s="74"/>
      <c r="L49" s="74"/>
      <c r="M49" s="74"/>
      <c r="N49" s="74"/>
      <c r="O49" s="74">
        <f t="shared" si="15"/>
        <v>0</v>
      </c>
      <c r="P49" s="99">
        <f t="shared" si="14"/>
        <v>164108800</v>
      </c>
    </row>
    <row r="50" spans="1:16" ht="29.25" hidden="1" customHeight="1" x14ac:dyDescent="0.2">
      <c r="A50" s="56"/>
      <c r="B50" s="105"/>
      <c r="C50" s="105"/>
      <c r="D50" s="59" t="s">
        <v>168</v>
      </c>
      <c r="E50" s="73">
        <f>F50+I50</f>
        <v>0</v>
      </c>
      <c r="F50" s="74"/>
      <c r="G50" s="74"/>
      <c r="H50" s="74"/>
      <c r="I50" s="74"/>
      <c r="J50" s="73">
        <f>L50+O50</f>
        <v>0</v>
      </c>
      <c r="K50" s="74"/>
      <c r="L50" s="74"/>
      <c r="M50" s="74"/>
      <c r="N50" s="74"/>
      <c r="O50" s="74">
        <f t="shared" si="15"/>
        <v>0</v>
      </c>
      <c r="P50" s="99">
        <f t="shared" si="14"/>
        <v>0</v>
      </c>
    </row>
    <row r="51" spans="1:16" hidden="1" x14ac:dyDescent="0.2">
      <c r="A51" s="56">
        <v>1011030</v>
      </c>
      <c r="B51" s="105" t="s">
        <v>128</v>
      </c>
      <c r="C51" s="105" t="s">
        <v>143</v>
      </c>
      <c r="D51" s="79" t="s">
        <v>90</v>
      </c>
      <c r="E51" s="73">
        <f t="shared" si="12"/>
        <v>0</v>
      </c>
      <c r="F51" s="74"/>
      <c r="G51" s="74"/>
      <c r="H51" s="74"/>
      <c r="I51" s="74"/>
      <c r="J51" s="73">
        <f t="shared" si="13"/>
        <v>0</v>
      </c>
      <c r="K51" s="74"/>
      <c r="L51" s="74"/>
      <c r="M51" s="74"/>
      <c r="N51" s="74"/>
      <c r="O51" s="74">
        <f t="shared" si="15"/>
        <v>0</v>
      </c>
      <c r="P51" s="99">
        <f t="shared" si="14"/>
        <v>0</v>
      </c>
    </row>
    <row r="52" spans="1:16" ht="25.5" x14ac:dyDescent="0.2">
      <c r="A52" s="56"/>
      <c r="B52" s="105"/>
      <c r="C52" s="105"/>
      <c r="D52" s="60" t="s">
        <v>506</v>
      </c>
      <c r="E52" s="69">
        <f t="shared" si="12"/>
        <v>22241</v>
      </c>
      <c r="F52" s="118">
        <v>22241</v>
      </c>
      <c r="G52" s="118">
        <v>18230</v>
      </c>
      <c r="H52" s="118"/>
      <c r="I52" s="118"/>
      <c r="J52" s="69">
        <f t="shared" si="13"/>
        <v>0</v>
      </c>
      <c r="K52" s="118"/>
      <c r="L52" s="118"/>
      <c r="M52" s="118"/>
      <c r="N52" s="118"/>
      <c r="O52" s="118">
        <f t="shared" si="15"/>
        <v>0</v>
      </c>
      <c r="P52" s="99">
        <f t="shared" si="14"/>
        <v>22241</v>
      </c>
    </row>
    <row r="53" spans="1:16" ht="25.5" hidden="1" x14ac:dyDescent="0.2">
      <c r="A53" s="56"/>
      <c r="B53" s="105"/>
      <c r="C53" s="105"/>
      <c r="D53" s="60" t="s">
        <v>522</v>
      </c>
      <c r="E53" s="69"/>
      <c r="F53" s="118"/>
      <c r="G53" s="118"/>
      <c r="H53" s="118"/>
      <c r="I53" s="118"/>
      <c r="J53" s="69">
        <f t="shared" si="13"/>
        <v>0</v>
      </c>
      <c r="K53" s="118"/>
      <c r="L53" s="118"/>
      <c r="M53" s="118"/>
      <c r="N53" s="118"/>
      <c r="O53" s="118">
        <f t="shared" si="15"/>
        <v>0</v>
      </c>
      <c r="P53" s="99">
        <f t="shared" si="14"/>
        <v>0</v>
      </c>
    </row>
    <row r="54" spans="1:16" ht="38.25" x14ac:dyDescent="0.2">
      <c r="A54" s="56" t="s">
        <v>208</v>
      </c>
      <c r="B54" s="105" t="s">
        <v>25</v>
      </c>
      <c r="C54" s="105" t="s">
        <v>112</v>
      </c>
      <c r="D54" s="24" t="s">
        <v>207</v>
      </c>
      <c r="E54" s="73">
        <f t="shared" si="12"/>
        <v>2502569</v>
      </c>
      <c r="F54" s="74">
        <v>2502569</v>
      </c>
      <c r="G54" s="74">
        <v>1829139</v>
      </c>
      <c r="H54" s="74"/>
      <c r="I54" s="74"/>
      <c r="J54" s="73">
        <f t="shared" si="13"/>
        <v>1433192</v>
      </c>
      <c r="K54" s="74">
        <v>1433192</v>
      </c>
      <c r="L54" s="74"/>
      <c r="M54" s="74"/>
      <c r="N54" s="74"/>
      <c r="O54" s="74">
        <f t="shared" si="15"/>
        <v>1433192</v>
      </c>
      <c r="P54" s="99">
        <f t="shared" si="14"/>
        <v>3935761</v>
      </c>
    </row>
    <row r="55" spans="1:16" x14ac:dyDescent="0.2">
      <c r="A55" s="56"/>
      <c r="B55" s="105"/>
      <c r="C55" s="105"/>
      <c r="D55" s="60" t="s">
        <v>89</v>
      </c>
      <c r="E55" s="73">
        <f t="shared" si="12"/>
        <v>1464400</v>
      </c>
      <c r="F55" s="74">
        <v>1464400</v>
      </c>
      <c r="G55" s="74">
        <v>1200300</v>
      </c>
      <c r="H55" s="74"/>
      <c r="I55" s="74"/>
      <c r="J55" s="73">
        <f t="shared" si="13"/>
        <v>0</v>
      </c>
      <c r="K55" s="74"/>
      <c r="L55" s="74"/>
      <c r="M55" s="74"/>
      <c r="N55" s="74"/>
      <c r="O55" s="74">
        <f t="shared" si="15"/>
        <v>0</v>
      </c>
      <c r="P55" s="99">
        <f t="shared" si="14"/>
        <v>1464400</v>
      </c>
    </row>
    <row r="56" spans="1:16" ht="25.5" x14ac:dyDescent="0.2">
      <c r="A56" s="56"/>
      <c r="B56" s="105"/>
      <c r="C56" s="105"/>
      <c r="D56" s="203" t="s">
        <v>506</v>
      </c>
      <c r="E56" s="73"/>
      <c r="F56" s="74"/>
      <c r="G56" s="74"/>
      <c r="H56" s="74"/>
      <c r="I56" s="74"/>
      <c r="J56" s="73">
        <f t="shared" si="13"/>
        <v>994060</v>
      </c>
      <c r="K56" s="74">
        <v>994060</v>
      </c>
      <c r="L56" s="74"/>
      <c r="M56" s="74"/>
      <c r="N56" s="74"/>
      <c r="O56" s="74">
        <f>K56</f>
        <v>994060</v>
      </c>
      <c r="P56" s="99">
        <f t="shared" si="14"/>
        <v>994060</v>
      </c>
    </row>
    <row r="57" spans="1:16" s="16" customFormat="1" ht="38.25" x14ac:dyDescent="0.2">
      <c r="A57" s="55"/>
      <c r="B57" s="38"/>
      <c r="C57" s="38"/>
      <c r="D57" s="59" t="s">
        <v>543</v>
      </c>
      <c r="E57" s="69">
        <f>F57+I57</f>
        <v>912249</v>
      </c>
      <c r="F57" s="118">
        <v>912249</v>
      </c>
      <c r="G57" s="118">
        <v>628839</v>
      </c>
      <c r="H57" s="118"/>
      <c r="I57" s="118"/>
      <c r="J57" s="69">
        <f>L57+O57</f>
        <v>439132</v>
      </c>
      <c r="K57" s="118">
        <v>439132</v>
      </c>
      <c r="L57" s="118"/>
      <c r="M57" s="118"/>
      <c r="N57" s="118"/>
      <c r="O57" s="118">
        <f t="shared" si="15"/>
        <v>439132</v>
      </c>
      <c r="P57" s="114">
        <f t="shared" si="14"/>
        <v>1351381</v>
      </c>
    </row>
    <row r="58" spans="1:16" ht="25.5" x14ac:dyDescent="0.2">
      <c r="A58" s="56" t="s">
        <v>210</v>
      </c>
      <c r="B58" s="105" t="s">
        <v>127</v>
      </c>
      <c r="C58" s="105" t="s">
        <v>144</v>
      </c>
      <c r="D58" s="108" t="s">
        <v>209</v>
      </c>
      <c r="E58" s="73">
        <f t="shared" si="12"/>
        <v>18708600</v>
      </c>
      <c r="F58" s="74">
        <v>18708600</v>
      </c>
      <c r="G58" s="74">
        <v>13151100</v>
      </c>
      <c r="H58" s="74">
        <v>2125410</v>
      </c>
      <c r="I58" s="74"/>
      <c r="J58" s="73">
        <f t="shared" si="13"/>
        <v>2485750</v>
      </c>
      <c r="K58" s="74">
        <v>1530600</v>
      </c>
      <c r="L58" s="74">
        <v>916600</v>
      </c>
      <c r="M58" s="74">
        <v>187700</v>
      </c>
      <c r="N58" s="74">
        <v>36600</v>
      </c>
      <c r="O58" s="74">
        <f>K58+38550</f>
        <v>1569150</v>
      </c>
      <c r="P58" s="99">
        <f t="shared" si="14"/>
        <v>21194350</v>
      </c>
    </row>
    <row r="59" spans="1:16" x14ac:dyDescent="0.2">
      <c r="A59" s="56" t="s">
        <v>213</v>
      </c>
      <c r="B59" s="105" t="s">
        <v>212</v>
      </c>
      <c r="C59" s="105" t="s">
        <v>145</v>
      </c>
      <c r="D59" s="108" t="s">
        <v>211</v>
      </c>
      <c r="E59" s="73">
        <f t="shared" si="12"/>
        <v>2972700</v>
      </c>
      <c r="F59" s="74">
        <v>2972700</v>
      </c>
      <c r="G59" s="74">
        <v>2037000</v>
      </c>
      <c r="H59" s="74">
        <v>238600</v>
      </c>
      <c r="I59" s="74"/>
      <c r="J59" s="73">
        <f t="shared" si="13"/>
        <v>36450</v>
      </c>
      <c r="K59" s="74">
        <v>36450</v>
      </c>
      <c r="L59" s="74"/>
      <c r="M59" s="74"/>
      <c r="N59" s="74"/>
      <c r="O59" s="74">
        <f t="shared" ref="O59:O67" si="16">K59</f>
        <v>36450</v>
      </c>
      <c r="P59" s="99">
        <f t="shared" si="14"/>
        <v>3009150</v>
      </c>
    </row>
    <row r="60" spans="1:16" hidden="1" x14ac:dyDescent="0.2">
      <c r="A60" s="56">
        <v>1011190</v>
      </c>
      <c r="B60" s="105" t="s">
        <v>30</v>
      </c>
      <c r="C60" s="105" t="s">
        <v>145</v>
      </c>
      <c r="D60" s="108" t="s">
        <v>91</v>
      </c>
      <c r="E60" s="73">
        <f t="shared" si="12"/>
        <v>0</v>
      </c>
      <c r="F60" s="74"/>
      <c r="G60" s="74"/>
      <c r="H60" s="74"/>
      <c r="I60" s="74"/>
      <c r="J60" s="73">
        <f t="shared" si="13"/>
        <v>0</v>
      </c>
      <c r="K60" s="74"/>
      <c r="L60" s="74"/>
      <c r="M60" s="74"/>
      <c r="N60" s="74"/>
      <c r="O60" s="74">
        <f t="shared" si="16"/>
        <v>0</v>
      </c>
      <c r="P60" s="99">
        <f t="shared" si="14"/>
        <v>0</v>
      </c>
    </row>
    <row r="61" spans="1:16" hidden="1" x14ac:dyDescent="0.2">
      <c r="A61" s="56">
        <v>1011200</v>
      </c>
      <c r="B61" s="105" t="s">
        <v>31</v>
      </c>
      <c r="C61" s="105" t="s">
        <v>145</v>
      </c>
      <c r="D61" s="108" t="s">
        <v>92</v>
      </c>
      <c r="E61" s="73">
        <f t="shared" si="12"/>
        <v>0</v>
      </c>
      <c r="F61" s="74"/>
      <c r="G61" s="74"/>
      <c r="H61" s="74"/>
      <c r="I61" s="74"/>
      <c r="J61" s="73">
        <f t="shared" si="13"/>
        <v>0</v>
      </c>
      <c r="K61" s="74"/>
      <c r="L61" s="74"/>
      <c r="M61" s="74"/>
      <c r="N61" s="74"/>
      <c r="O61" s="74">
        <f t="shared" si="16"/>
        <v>0</v>
      </c>
      <c r="P61" s="99">
        <f t="shared" si="14"/>
        <v>0</v>
      </c>
    </row>
    <row r="62" spans="1:16" hidden="1" x14ac:dyDescent="0.2">
      <c r="A62" s="56" t="s">
        <v>216</v>
      </c>
      <c r="B62" s="105" t="s">
        <v>215</v>
      </c>
      <c r="C62" s="105"/>
      <c r="D62" s="119" t="s">
        <v>214</v>
      </c>
      <c r="E62" s="73">
        <f t="shared" si="12"/>
        <v>5586200</v>
      </c>
      <c r="F62" s="74">
        <f>F63+F66</f>
        <v>5586200</v>
      </c>
      <c r="G62" s="74">
        <f>G63+G66</f>
        <v>3961400</v>
      </c>
      <c r="H62" s="74">
        <f>H63+H66</f>
        <v>317400</v>
      </c>
      <c r="I62" s="74">
        <f>I63+I66</f>
        <v>0</v>
      </c>
      <c r="J62" s="73">
        <f t="shared" si="13"/>
        <v>0</v>
      </c>
      <c r="K62" s="74">
        <f>K63+K66</f>
        <v>0</v>
      </c>
      <c r="L62" s="74">
        <f>L63+L66</f>
        <v>0</v>
      </c>
      <c r="M62" s="74">
        <f>M63+M66</f>
        <v>0</v>
      </c>
      <c r="N62" s="74">
        <f>N63+N66</f>
        <v>0</v>
      </c>
      <c r="O62" s="74">
        <f t="shared" si="16"/>
        <v>0</v>
      </c>
      <c r="P62" s="99">
        <f t="shared" si="14"/>
        <v>5586200</v>
      </c>
    </row>
    <row r="63" spans="1:16" s="16" customFormat="1" x14ac:dyDescent="0.2">
      <c r="A63" s="55" t="s">
        <v>426</v>
      </c>
      <c r="B63" s="38" t="s">
        <v>424</v>
      </c>
      <c r="C63" s="38" t="s">
        <v>145</v>
      </c>
      <c r="D63" s="39" t="s">
        <v>428</v>
      </c>
      <c r="E63" s="69">
        <f t="shared" si="12"/>
        <v>5401100</v>
      </c>
      <c r="F63" s="118">
        <v>5401100</v>
      </c>
      <c r="G63" s="118">
        <v>3961400</v>
      </c>
      <c r="H63" s="118">
        <v>317400</v>
      </c>
      <c r="I63" s="118"/>
      <c r="J63" s="69">
        <f t="shared" si="13"/>
        <v>0</v>
      </c>
      <c r="K63" s="118"/>
      <c r="L63" s="118"/>
      <c r="M63" s="118"/>
      <c r="N63" s="118"/>
      <c r="O63" s="118">
        <f t="shared" si="16"/>
        <v>0</v>
      </c>
      <c r="P63" s="114">
        <f t="shared" si="14"/>
        <v>5401100</v>
      </c>
    </row>
    <row r="64" spans="1:16" s="16" customFormat="1" x14ac:dyDescent="0.2">
      <c r="A64" s="55"/>
      <c r="B64" s="38"/>
      <c r="C64" s="38"/>
      <c r="D64" s="39" t="s">
        <v>597</v>
      </c>
      <c r="E64" s="69">
        <f t="shared" si="12"/>
        <v>755000</v>
      </c>
      <c r="F64" s="118">
        <v>755000</v>
      </c>
      <c r="G64" s="118">
        <v>618900</v>
      </c>
      <c r="H64" s="118"/>
      <c r="I64" s="118"/>
      <c r="J64" s="69"/>
      <c r="K64" s="118"/>
      <c r="L64" s="118"/>
      <c r="M64" s="118"/>
      <c r="N64" s="118"/>
      <c r="O64" s="118"/>
      <c r="P64" s="114"/>
    </row>
    <row r="65" spans="1:17" s="16" customFormat="1" ht="38.25" hidden="1" x14ac:dyDescent="0.2">
      <c r="A65" s="55"/>
      <c r="B65" s="38"/>
      <c r="C65" s="38"/>
      <c r="D65" s="39" t="s">
        <v>543</v>
      </c>
      <c r="E65" s="69"/>
      <c r="F65" s="118"/>
      <c r="G65" s="118"/>
      <c r="H65" s="118"/>
      <c r="I65" s="118"/>
      <c r="J65" s="69">
        <f t="shared" si="13"/>
        <v>0</v>
      </c>
      <c r="K65" s="118"/>
      <c r="L65" s="118"/>
      <c r="M65" s="118"/>
      <c r="N65" s="118"/>
      <c r="O65" s="118">
        <f t="shared" si="16"/>
        <v>0</v>
      </c>
      <c r="P65" s="114">
        <f t="shared" si="14"/>
        <v>0</v>
      </c>
    </row>
    <row r="66" spans="1:17" s="16" customFormat="1" x14ac:dyDescent="0.2">
      <c r="A66" s="55" t="s">
        <v>427</v>
      </c>
      <c r="B66" s="38" t="s">
        <v>425</v>
      </c>
      <c r="C66" s="38" t="s">
        <v>145</v>
      </c>
      <c r="D66" s="39" t="s">
        <v>429</v>
      </c>
      <c r="E66" s="69">
        <f t="shared" si="12"/>
        <v>185100</v>
      </c>
      <c r="F66" s="118">
        <v>185100</v>
      </c>
      <c r="G66" s="118"/>
      <c r="H66" s="118"/>
      <c r="I66" s="118"/>
      <c r="J66" s="69">
        <f t="shared" si="13"/>
        <v>0</v>
      </c>
      <c r="K66" s="118"/>
      <c r="L66" s="118"/>
      <c r="M66" s="118"/>
      <c r="N66" s="118"/>
      <c r="O66" s="118">
        <f t="shared" si="16"/>
        <v>0</v>
      </c>
      <c r="P66" s="114">
        <f t="shared" si="14"/>
        <v>185100</v>
      </c>
    </row>
    <row r="67" spans="1:17" s="32" customFormat="1" ht="25.5" hidden="1" x14ac:dyDescent="0.2">
      <c r="A67" s="57" t="s">
        <v>462</v>
      </c>
      <c r="B67" s="120" t="s">
        <v>23</v>
      </c>
      <c r="C67" s="120" t="s">
        <v>145</v>
      </c>
      <c r="D67" s="82" t="s">
        <v>463</v>
      </c>
      <c r="E67" s="73">
        <f t="shared" si="12"/>
        <v>0</v>
      </c>
      <c r="F67" s="74"/>
      <c r="G67" s="74"/>
      <c r="H67" s="74"/>
      <c r="I67" s="74"/>
      <c r="J67" s="73">
        <f t="shared" si="13"/>
        <v>0</v>
      </c>
      <c r="K67" s="74"/>
      <c r="L67" s="74"/>
      <c r="M67" s="74"/>
      <c r="N67" s="74"/>
      <c r="O67" s="74">
        <f t="shared" si="16"/>
        <v>0</v>
      </c>
      <c r="P67" s="99">
        <f t="shared" si="14"/>
        <v>0</v>
      </c>
    </row>
    <row r="68" spans="1:17" x14ac:dyDescent="0.2">
      <c r="A68" s="58" t="s">
        <v>179</v>
      </c>
      <c r="B68" s="91"/>
      <c r="C68" s="92"/>
      <c r="D68" s="93" t="s">
        <v>96</v>
      </c>
      <c r="E68" s="111">
        <f>E75</f>
        <v>201759115</v>
      </c>
      <c r="F68" s="111">
        <f t="shared" ref="F68:O68" si="17">F75</f>
        <v>201759115</v>
      </c>
      <c r="G68" s="111">
        <f t="shared" si="17"/>
        <v>1331000</v>
      </c>
      <c r="H68" s="111">
        <f t="shared" si="17"/>
        <v>30710</v>
      </c>
      <c r="I68" s="111">
        <f t="shared" si="17"/>
        <v>0</v>
      </c>
      <c r="J68" s="111">
        <f t="shared" si="17"/>
        <v>5089043</v>
      </c>
      <c r="K68" s="111">
        <f>K75</f>
        <v>3878443</v>
      </c>
      <c r="L68" s="111">
        <f t="shared" si="17"/>
        <v>1210600</v>
      </c>
      <c r="M68" s="111">
        <f t="shared" si="17"/>
        <v>0</v>
      </c>
      <c r="N68" s="111">
        <f t="shared" si="17"/>
        <v>0</v>
      </c>
      <c r="O68" s="111">
        <f t="shared" si="17"/>
        <v>3878443</v>
      </c>
      <c r="P68" s="99">
        <f t="shared" si="14"/>
        <v>206848158</v>
      </c>
      <c r="Q68" s="85"/>
    </row>
    <row r="69" spans="1:17" s="16" customFormat="1" x14ac:dyDescent="0.2">
      <c r="A69" s="55"/>
      <c r="B69" s="71"/>
      <c r="C69" s="35"/>
      <c r="D69" s="59" t="s">
        <v>98</v>
      </c>
      <c r="E69" s="69">
        <f>F69+I69</f>
        <v>113086000</v>
      </c>
      <c r="F69" s="72">
        <f>F78+F83+F96+F89</f>
        <v>113086000</v>
      </c>
      <c r="G69" s="72">
        <f>SUM(G78+G80+G83+G85+G99+G94+G111+G103+G106)</f>
        <v>0</v>
      </c>
      <c r="H69" s="72">
        <f>SUM(H78+H80+H83+H85+H99+H94+H111+H103+H106)</f>
        <v>0</v>
      </c>
      <c r="I69" s="72">
        <f>SUM(I78+I80+I83+I85+I99+I94+I111+I103+I106)</f>
        <v>0</v>
      </c>
      <c r="J69" s="72">
        <f>SUM(J78+J83+J85+J99+J94+J111)</f>
        <v>0</v>
      </c>
      <c r="K69" s="72">
        <f>SUM(K78+K83+K85+K99+K94+K111)</f>
        <v>0</v>
      </c>
      <c r="L69" s="72">
        <f>SUM(L78+L80+L83+L85+L99+L94+L111)</f>
        <v>0</v>
      </c>
      <c r="M69" s="72">
        <f>SUM(M78+M80+M83+M85+M99+M94+M111)</f>
        <v>0</v>
      </c>
      <c r="N69" s="72">
        <f>SUM(N78+N80+N83+N85+N99+N94+N111)</f>
        <v>0</v>
      </c>
      <c r="O69" s="72">
        <f>SUM(O78+O83+O85+O99+O94+O111)</f>
        <v>0</v>
      </c>
      <c r="P69" s="114">
        <f t="shared" si="14"/>
        <v>113086000</v>
      </c>
    </row>
    <row r="70" spans="1:17" s="16" customFormat="1" ht="25.5" x14ac:dyDescent="0.2">
      <c r="A70" s="55"/>
      <c r="B70" s="71"/>
      <c r="C70" s="35"/>
      <c r="D70" s="59" t="s">
        <v>507</v>
      </c>
      <c r="E70" s="69">
        <f>F70+I70</f>
        <v>1137500</v>
      </c>
      <c r="F70" s="72">
        <f>F90+F80</f>
        <v>1137500</v>
      </c>
      <c r="G70" s="72"/>
      <c r="H70" s="72"/>
      <c r="I70" s="72"/>
      <c r="J70" s="72">
        <f>L70+O70</f>
        <v>600000</v>
      </c>
      <c r="K70" s="72">
        <f>K90+K80</f>
        <v>600000</v>
      </c>
      <c r="L70" s="72"/>
      <c r="M70" s="72"/>
      <c r="N70" s="72"/>
      <c r="O70" s="72">
        <f>K70</f>
        <v>600000</v>
      </c>
      <c r="P70" s="114">
        <f t="shared" si="14"/>
        <v>1737500</v>
      </c>
    </row>
    <row r="71" spans="1:17" s="16" customFormat="1" ht="25.5" x14ac:dyDescent="0.2">
      <c r="A71" s="55"/>
      <c r="B71" s="71"/>
      <c r="C71" s="35"/>
      <c r="D71" s="59" t="s">
        <v>523</v>
      </c>
      <c r="E71" s="69">
        <f>F71+I71</f>
        <v>0</v>
      </c>
      <c r="F71" s="72"/>
      <c r="G71" s="72"/>
      <c r="H71" s="72"/>
      <c r="I71" s="72"/>
      <c r="J71" s="72">
        <f>L71+O71</f>
        <v>144577</v>
      </c>
      <c r="K71" s="72">
        <f>K116</f>
        <v>144577</v>
      </c>
      <c r="L71" s="72"/>
      <c r="M71" s="72"/>
      <c r="N71" s="72"/>
      <c r="O71" s="72">
        <f>O116</f>
        <v>144577</v>
      </c>
      <c r="P71" s="114">
        <f t="shared" si="14"/>
        <v>144577</v>
      </c>
    </row>
    <row r="72" spans="1:17" s="16" customFormat="1" x14ac:dyDescent="0.2">
      <c r="A72" s="55"/>
      <c r="B72" s="71"/>
      <c r="C72" s="35"/>
      <c r="D72" s="59" t="s">
        <v>526</v>
      </c>
      <c r="E72" s="69">
        <f t="shared" ref="E72:J73" si="18">E112</f>
        <v>181000</v>
      </c>
      <c r="F72" s="69">
        <f t="shared" si="18"/>
        <v>181000</v>
      </c>
      <c r="G72" s="69">
        <f t="shared" si="18"/>
        <v>0</v>
      </c>
      <c r="H72" s="69">
        <f t="shared" si="18"/>
        <v>0</v>
      </c>
      <c r="I72" s="69">
        <f t="shared" si="18"/>
        <v>0</v>
      </c>
      <c r="J72" s="69">
        <f t="shared" si="18"/>
        <v>0</v>
      </c>
      <c r="K72" s="72"/>
      <c r="L72" s="72"/>
      <c r="M72" s="72"/>
      <c r="N72" s="72"/>
      <c r="O72" s="72"/>
      <c r="P72" s="114">
        <f t="shared" si="14"/>
        <v>181000</v>
      </c>
    </row>
    <row r="73" spans="1:17" s="16" customFormat="1" ht="25.5" x14ac:dyDescent="0.2">
      <c r="A73" s="55"/>
      <c r="B73" s="71"/>
      <c r="C73" s="35"/>
      <c r="D73" s="37" t="s">
        <v>524</v>
      </c>
      <c r="E73" s="69">
        <f>F73</f>
        <v>3259235</v>
      </c>
      <c r="F73" s="69">
        <f>F81+F87+F91+F104</f>
        <v>3259235</v>
      </c>
      <c r="G73" s="69"/>
      <c r="H73" s="69"/>
      <c r="I73" s="69"/>
      <c r="J73" s="69">
        <f t="shared" si="18"/>
        <v>0</v>
      </c>
      <c r="K73" s="72"/>
      <c r="L73" s="72"/>
      <c r="M73" s="72"/>
      <c r="N73" s="72"/>
      <c r="O73" s="72"/>
      <c r="P73" s="114">
        <f t="shared" si="14"/>
        <v>3259235</v>
      </c>
    </row>
    <row r="74" spans="1:17" s="16" customFormat="1" ht="30.75" hidden="1" customHeight="1" x14ac:dyDescent="0.2">
      <c r="A74" s="55"/>
      <c r="B74" s="71"/>
      <c r="C74" s="35"/>
      <c r="D74" s="59" t="s">
        <v>553</v>
      </c>
      <c r="E74" s="69"/>
      <c r="F74" s="72"/>
      <c r="G74" s="72"/>
      <c r="H74" s="72"/>
      <c r="I74" s="72"/>
      <c r="J74" s="72">
        <f>L74+O74</f>
        <v>0</v>
      </c>
      <c r="K74" s="72">
        <f>K118</f>
        <v>0</v>
      </c>
      <c r="L74" s="72"/>
      <c r="M74" s="72"/>
      <c r="N74" s="72"/>
      <c r="O74" s="72">
        <f>K74</f>
        <v>0</v>
      </c>
      <c r="P74" s="114">
        <f t="shared" si="14"/>
        <v>0</v>
      </c>
    </row>
    <row r="75" spans="1:17" s="15" customFormat="1" ht="16.5" customHeight="1" x14ac:dyDescent="0.2">
      <c r="A75" s="121" t="s">
        <v>217</v>
      </c>
      <c r="B75" s="122"/>
      <c r="C75" s="123"/>
      <c r="D75" s="124" t="s">
        <v>96</v>
      </c>
      <c r="E75" s="113">
        <f t="shared" ref="E75:P75" si="19">E76+E77+E82+E88+E92+E100+E108+E114</f>
        <v>201759115</v>
      </c>
      <c r="F75" s="113">
        <f t="shared" si="19"/>
        <v>201759115</v>
      </c>
      <c r="G75" s="113">
        <f t="shared" si="19"/>
        <v>1331000</v>
      </c>
      <c r="H75" s="113">
        <f t="shared" si="19"/>
        <v>30710</v>
      </c>
      <c r="I75" s="113">
        <f t="shared" si="19"/>
        <v>0</v>
      </c>
      <c r="J75" s="113">
        <f t="shared" si="19"/>
        <v>5089043</v>
      </c>
      <c r="K75" s="113">
        <f>K76+K77+K82+K88+K92+K100+K108+K114</f>
        <v>3878443</v>
      </c>
      <c r="L75" s="113">
        <f t="shared" si="19"/>
        <v>1210600</v>
      </c>
      <c r="M75" s="113">
        <f t="shared" si="19"/>
        <v>0</v>
      </c>
      <c r="N75" s="113">
        <f t="shared" si="19"/>
        <v>0</v>
      </c>
      <c r="O75" s="113">
        <f>O76+O77+O82+O88+O92+O100+O108+O114</f>
        <v>3878443</v>
      </c>
      <c r="P75" s="113">
        <f t="shared" si="19"/>
        <v>206848158</v>
      </c>
    </row>
    <row r="76" spans="1:17" s="7" customFormat="1" ht="25.5" x14ac:dyDescent="0.2">
      <c r="A76" s="56" t="s">
        <v>218</v>
      </c>
      <c r="B76" s="41" t="s">
        <v>201</v>
      </c>
      <c r="C76" s="41" t="s">
        <v>126</v>
      </c>
      <c r="D76" s="110" t="s">
        <v>200</v>
      </c>
      <c r="E76" s="73">
        <f t="shared" ref="E76:E111" si="20">F76+I76</f>
        <v>1749200</v>
      </c>
      <c r="F76" s="74">
        <v>1749200</v>
      </c>
      <c r="G76" s="74">
        <v>1331000</v>
      </c>
      <c r="H76" s="74">
        <v>30710</v>
      </c>
      <c r="I76" s="74"/>
      <c r="J76" s="73">
        <f t="shared" ref="J76:J118" si="21">L76+O76</f>
        <v>21600</v>
      </c>
      <c r="K76" s="74">
        <v>21600</v>
      </c>
      <c r="L76" s="74"/>
      <c r="M76" s="74"/>
      <c r="N76" s="74"/>
      <c r="O76" s="74">
        <f>K76</f>
        <v>21600</v>
      </c>
      <c r="P76" s="99">
        <f t="shared" si="14"/>
        <v>1770800</v>
      </c>
    </row>
    <row r="77" spans="1:17" x14ac:dyDescent="0.2">
      <c r="A77" s="56" t="s">
        <v>219</v>
      </c>
      <c r="B77" s="18" t="s">
        <v>34</v>
      </c>
      <c r="C77" s="18" t="s">
        <v>3</v>
      </c>
      <c r="D77" s="79" t="s">
        <v>97</v>
      </c>
      <c r="E77" s="73">
        <f t="shared" si="20"/>
        <v>117383798</v>
      </c>
      <c r="F77" s="74">
        <v>117383798</v>
      </c>
      <c r="G77" s="74"/>
      <c r="H77" s="74"/>
      <c r="I77" s="74"/>
      <c r="J77" s="73">
        <f t="shared" si="21"/>
        <v>2863600</v>
      </c>
      <c r="K77" s="74">
        <v>1713600</v>
      </c>
      <c r="L77" s="74">
        <v>1150000</v>
      </c>
      <c r="M77" s="74"/>
      <c r="N77" s="74"/>
      <c r="O77" s="74">
        <f>K77</f>
        <v>1713600</v>
      </c>
      <c r="P77" s="99">
        <f t="shared" si="14"/>
        <v>120247398</v>
      </c>
    </row>
    <row r="78" spans="1:17" x14ac:dyDescent="0.2">
      <c r="A78" s="56"/>
      <c r="B78" s="18"/>
      <c r="C78" s="18"/>
      <c r="D78" s="59" t="s">
        <v>98</v>
      </c>
      <c r="E78" s="69">
        <f t="shared" si="20"/>
        <v>76912600</v>
      </c>
      <c r="F78" s="118">
        <v>76912600</v>
      </c>
      <c r="G78" s="74"/>
      <c r="H78" s="74"/>
      <c r="I78" s="74"/>
      <c r="J78" s="73">
        <f t="shared" si="21"/>
        <v>0</v>
      </c>
      <c r="K78" s="74"/>
      <c r="L78" s="74"/>
      <c r="M78" s="74"/>
      <c r="N78" s="74"/>
      <c r="O78" s="74">
        <f t="shared" ref="O78:O102" si="22">K78</f>
        <v>0</v>
      </c>
      <c r="P78" s="99">
        <f t="shared" si="14"/>
        <v>76912600</v>
      </c>
    </row>
    <row r="79" spans="1:17" s="13" customFormat="1" ht="25.5" hidden="1" x14ac:dyDescent="0.2">
      <c r="A79" s="109">
        <v>1412020</v>
      </c>
      <c r="B79" s="18" t="s">
        <v>35</v>
      </c>
      <c r="C79" s="18" t="s">
        <v>3</v>
      </c>
      <c r="D79" s="79" t="s">
        <v>99</v>
      </c>
      <c r="E79" s="69">
        <f t="shared" si="20"/>
        <v>0</v>
      </c>
      <c r="F79" s="118"/>
      <c r="G79" s="74"/>
      <c r="H79" s="74"/>
      <c r="I79" s="74"/>
      <c r="J79" s="73">
        <f t="shared" si="21"/>
        <v>0</v>
      </c>
      <c r="K79" s="74"/>
      <c r="L79" s="74"/>
      <c r="M79" s="74"/>
      <c r="N79" s="74"/>
      <c r="O79" s="74">
        <f t="shared" si="22"/>
        <v>0</v>
      </c>
      <c r="P79" s="99">
        <f t="shared" si="14"/>
        <v>0</v>
      </c>
    </row>
    <row r="80" spans="1:17" ht="25.5" x14ac:dyDescent="0.2">
      <c r="A80" s="56"/>
      <c r="B80" s="18"/>
      <c r="C80" s="18"/>
      <c r="D80" s="59" t="s">
        <v>507</v>
      </c>
      <c r="E80" s="69">
        <f t="shared" si="20"/>
        <v>200000</v>
      </c>
      <c r="F80" s="118">
        <v>200000</v>
      </c>
      <c r="G80" s="74"/>
      <c r="H80" s="74"/>
      <c r="I80" s="74"/>
      <c r="J80" s="73">
        <f t="shared" si="21"/>
        <v>150000</v>
      </c>
      <c r="K80" s="74">
        <v>150000</v>
      </c>
      <c r="L80" s="74"/>
      <c r="M80" s="74"/>
      <c r="N80" s="74"/>
      <c r="O80" s="74">
        <f t="shared" si="22"/>
        <v>150000</v>
      </c>
      <c r="P80" s="99">
        <f t="shared" si="14"/>
        <v>350000</v>
      </c>
    </row>
    <row r="81" spans="1:16" ht="25.5" x14ac:dyDescent="0.2">
      <c r="A81" s="56"/>
      <c r="B81" s="18"/>
      <c r="C81" s="18"/>
      <c r="D81" s="37" t="s">
        <v>524</v>
      </c>
      <c r="E81" s="69">
        <f t="shared" si="20"/>
        <v>230298</v>
      </c>
      <c r="F81" s="118">
        <v>230298</v>
      </c>
      <c r="G81" s="74"/>
      <c r="H81" s="74"/>
      <c r="I81" s="74"/>
      <c r="J81" s="69">
        <f t="shared" si="21"/>
        <v>0</v>
      </c>
      <c r="K81" s="118"/>
      <c r="L81" s="74"/>
      <c r="M81" s="74"/>
      <c r="N81" s="74"/>
      <c r="O81" s="118">
        <f t="shared" si="22"/>
        <v>0</v>
      </c>
      <c r="P81" s="99">
        <f t="shared" si="14"/>
        <v>230298</v>
      </c>
    </row>
    <row r="82" spans="1:16" x14ac:dyDescent="0.2">
      <c r="A82" s="56" t="s">
        <v>221</v>
      </c>
      <c r="B82" s="18" t="s">
        <v>220</v>
      </c>
      <c r="C82" s="18" t="s">
        <v>4</v>
      </c>
      <c r="D82" s="125" t="s">
        <v>100</v>
      </c>
      <c r="E82" s="73">
        <f t="shared" si="20"/>
        <v>32709300</v>
      </c>
      <c r="F82" s="74">
        <v>32709300</v>
      </c>
      <c r="G82" s="74"/>
      <c r="H82" s="74"/>
      <c r="I82" s="74"/>
      <c r="J82" s="73">
        <f t="shared" si="21"/>
        <v>0</v>
      </c>
      <c r="K82" s="74"/>
      <c r="L82" s="74"/>
      <c r="M82" s="74"/>
      <c r="N82" s="74"/>
      <c r="O82" s="74">
        <f t="shared" si="22"/>
        <v>0</v>
      </c>
      <c r="P82" s="99">
        <f t="shared" si="14"/>
        <v>32709300</v>
      </c>
    </row>
    <row r="83" spans="1:16" x14ac:dyDescent="0.2">
      <c r="A83" s="56"/>
      <c r="B83" s="18"/>
      <c r="C83" s="18"/>
      <c r="D83" s="59" t="s">
        <v>98</v>
      </c>
      <c r="E83" s="69">
        <f t="shared" si="20"/>
        <v>21990400</v>
      </c>
      <c r="F83" s="118">
        <v>21990400</v>
      </c>
      <c r="G83" s="74"/>
      <c r="H83" s="74"/>
      <c r="I83" s="74"/>
      <c r="J83" s="73">
        <f t="shared" si="21"/>
        <v>0</v>
      </c>
      <c r="K83" s="74"/>
      <c r="L83" s="74"/>
      <c r="M83" s="74"/>
      <c r="N83" s="74"/>
      <c r="O83" s="74">
        <f t="shared" si="22"/>
        <v>0</v>
      </c>
      <c r="P83" s="99">
        <f t="shared" si="14"/>
        <v>21990400</v>
      </c>
    </row>
    <row r="84" spans="1:16" s="26" customFormat="1" hidden="1" x14ac:dyDescent="0.2">
      <c r="A84" s="126" t="s">
        <v>224</v>
      </c>
      <c r="B84" s="127" t="s">
        <v>223</v>
      </c>
      <c r="C84" s="127" t="s">
        <v>6</v>
      </c>
      <c r="D84" s="128" t="s">
        <v>222</v>
      </c>
      <c r="E84" s="129">
        <f t="shared" si="20"/>
        <v>0</v>
      </c>
      <c r="F84" s="130"/>
      <c r="G84" s="130"/>
      <c r="H84" s="130"/>
      <c r="I84" s="130"/>
      <c r="J84" s="129">
        <f t="shared" si="21"/>
        <v>0</v>
      </c>
      <c r="K84" s="130"/>
      <c r="L84" s="130"/>
      <c r="M84" s="130"/>
      <c r="N84" s="130"/>
      <c r="O84" s="74">
        <f t="shared" si="22"/>
        <v>0</v>
      </c>
      <c r="P84" s="99">
        <f t="shared" si="14"/>
        <v>0</v>
      </c>
    </row>
    <row r="85" spans="1:16" hidden="1" x14ac:dyDescent="0.2">
      <c r="A85" s="56"/>
      <c r="B85" s="18"/>
      <c r="C85" s="18"/>
      <c r="D85" s="59" t="s">
        <v>98</v>
      </c>
      <c r="E85" s="73">
        <f t="shared" si="20"/>
        <v>0</v>
      </c>
      <c r="F85" s="74"/>
      <c r="G85" s="74"/>
      <c r="H85" s="74"/>
      <c r="I85" s="74"/>
      <c r="J85" s="73">
        <f t="shared" si="21"/>
        <v>0</v>
      </c>
      <c r="K85" s="74"/>
      <c r="L85" s="74"/>
      <c r="M85" s="74"/>
      <c r="N85" s="74"/>
      <c r="O85" s="74">
        <f t="shared" si="22"/>
        <v>0</v>
      </c>
      <c r="P85" s="99">
        <f t="shared" si="14"/>
        <v>0</v>
      </c>
    </row>
    <row r="86" spans="1:16" ht="25.5" hidden="1" x14ac:dyDescent="0.2">
      <c r="A86" s="56"/>
      <c r="B86" s="18"/>
      <c r="C86" s="18"/>
      <c r="D86" s="59" t="s">
        <v>523</v>
      </c>
      <c r="E86" s="73"/>
      <c r="F86" s="74"/>
      <c r="G86" s="74"/>
      <c r="H86" s="74"/>
      <c r="I86" s="74"/>
      <c r="J86" s="69">
        <f t="shared" si="21"/>
        <v>0</v>
      </c>
      <c r="K86" s="118"/>
      <c r="L86" s="74"/>
      <c r="M86" s="74"/>
      <c r="N86" s="74"/>
      <c r="O86" s="118">
        <f t="shared" si="22"/>
        <v>0</v>
      </c>
      <c r="P86" s="99">
        <f t="shared" si="14"/>
        <v>0</v>
      </c>
    </row>
    <row r="87" spans="1:16" ht="25.5" x14ac:dyDescent="0.2">
      <c r="A87" s="56"/>
      <c r="B87" s="18"/>
      <c r="C87" s="18"/>
      <c r="D87" s="37" t="s">
        <v>524</v>
      </c>
      <c r="E87" s="69">
        <f>F87</f>
        <v>30000</v>
      </c>
      <c r="F87" s="118">
        <v>30000</v>
      </c>
      <c r="G87" s="74"/>
      <c r="H87" s="74"/>
      <c r="I87" s="74"/>
      <c r="J87" s="69"/>
      <c r="K87" s="118"/>
      <c r="L87" s="74"/>
      <c r="M87" s="74"/>
      <c r="N87" s="74"/>
      <c r="O87" s="118"/>
      <c r="P87" s="99">
        <f t="shared" si="14"/>
        <v>30000</v>
      </c>
    </row>
    <row r="88" spans="1:16" ht="15.75" x14ac:dyDescent="0.25">
      <c r="A88" s="56" t="s">
        <v>598</v>
      </c>
      <c r="B88" s="18" t="s">
        <v>599</v>
      </c>
      <c r="C88" s="18" t="s">
        <v>6</v>
      </c>
      <c r="D88" s="81" t="s">
        <v>600</v>
      </c>
      <c r="E88" s="73">
        <f>F88+I88</f>
        <v>20516500</v>
      </c>
      <c r="F88" s="74">
        <v>20516500</v>
      </c>
      <c r="G88" s="74"/>
      <c r="H88" s="74"/>
      <c r="I88" s="74"/>
      <c r="J88" s="69">
        <f t="shared" si="21"/>
        <v>450000</v>
      </c>
      <c r="K88" s="118">
        <v>450000</v>
      </c>
      <c r="L88" s="74"/>
      <c r="M88" s="74"/>
      <c r="N88" s="74"/>
      <c r="O88" s="118">
        <f>K88</f>
        <v>450000</v>
      </c>
      <c r="P88" s="99">
        <f t="shared" si="14"/>
        <v>20966500</v>
      </c>
    </row>
    <row r="89" spans="1:16" s="16" customFormat="1" x14ac:dyDescent="0.2">
      <c r="A89" s="55"/>
      <c r="B89" s="44"/>
      <c r="C89" s="44"/>
      <c r="D89" s="59" t="s">
        <v>98</v>
      </c>
      <c r="E89" s="69">
        <f>F89</f>
        <v>14183000</v>
      </c>
      <c r="F89" s="118">
        <v>14183000</v>
      </c>
      <c r="G89" s="118"/>
      <c r="H89" s="118"/>
      <c r="I89" s="118"/>
      <c r="J89" s="69">
        <f t="shared" si="21"/>
        <v>0</v>
      </c>
      <c r="K89" s="118"/>
      <c r="L89" s="118"/>
      <c r="M89" s="118"/>
      <c r="N89" s="118"/>
      <c r="O89" s="118">
        <f>K89</f>
        <v>0</v>
      </c>
      <c r="P89" s="99">
        <f>E89</f>
        <v>14183000</v>
      </c>
    </row>
    <row r="90" spans="1:16" s="16" customFormat="1" ht="25.5" x14ac:dyDescent="0.2">
      <c r="A90" s="55"/>
      <c r="B90" s="44"/>
      <c r="C90" s="44"/>
      <c r="D90" s="59" t="s">
        <v>507</v>
      </c>
      <c r="E90" s="69">
        <f>F90</f>
        <v>937500</v>
      </c>
      <c r="F90" s="118">
        <v>937500</v>
      </c>
      <c r="G90" s="118"/>
      <c r="H90" s="118"/>
      <c r="I90" s="118"/>
      <c r="J90" s="69">
        <f t="shared" si="21"/>
        <v>450000</v>
      </c>
      <c r="K90" s="118">
        <v>450000</v>
      </c>
      <c r="L90" s="118"/>
      <c r="M90" s="118"/>
      <c r="N90" s="118"/>
      <c r="O90" s="118">
        <f>K90</f>
        <v>450000</v>
      </c>
      <c r="P90" s="99">
        <f>E90</f>
        <v>937500</v>
      </c>
    </row>
    <row r="91" spans="1:16" s="16" customFormat="1" ht="25.5" x14ac:dyDescent="0.2">
      <c r="A91" s="55"/>
      <c r="B91" s="44"/>
      <c r="C91" s="44"/>
      <c r="D91" s="37" t="s">
        <v>524</v>
      </c>
      <c r="E91" s="69">
        <f>F91</f>
        <v>85000</v>
      </c>
      <c r="F91" s="118">
        <v>85000</v>
      </c>
      <c r="G91" s="118"/>
      <c r="H91" s="118"/>
      <c r="I91" s="118"/>
      <c r="J91" s="69"/>
      <c r="K91" s="118"/>
      <c r="L91" s="118"/>
      <c r="M91" s="118"/>
      <c r="N91" s="118"/>
      <c r="O91" s="118"/>
      <c r="P91" s="99">
        <f>E91</f>
        <v>85000</v>
      </c>
    </row>
    <row r="92" spans="1:16" s="32" customFormat="1" hidden="1" x14ac:dyDescent="0.2">
      <c r="A92" s="57" t="s">
        <v>229</v>
      </c>
      <c r="B92" s="68" t="s">
        <v>228</v>
      </c>
      <c r="C92" s="68"/>
      <c r="D92" s="82" t="s">
        <v>464</v>
      </c>
      <c r="E92" s="73">
        <f t="shared" ref="E92:E97" si="23">F92+I92</f>
        <v>10885100</v>
      </c>
      <c r="F92" s="74">
        <f>F93</f>
        <v>10885100</v>
      </c>
      <c r="G92" s="74">
        <f>G93</f>
        <v>0</v>
      </c>
      <c r="H92" s="74">
        <f>H93</f>
        <v>0</v>
      </c>
      <c r="I92" s="74">
        <f>I93</f>
        <v>0</v>
      </c>
      <c r="J92" s="73">
        <f>L92+O92</f>
        <v>1046500</v>
      </c>
      <c r="K92" s="74">
        <f>K93</f>
        <v>1000000</v>
      </c>
      <c r="L92" s="74">
        <f>L93</f>
        <v>46500</v>
      </c>
      <c r="M92" s="74"/>
      <c r="N92" s="74">
        <f>N93</f>
        <v>0</v>
      </c>
      <c r="O92" s="74">
        <f t="shared" si="22"/>
        <v>1000000</v>
      </c>
      <c r="P92" s="99">
        <f t="shared" ref="P92:P119" si="24">E92+J92</f>
        <v>11931600</v>
      </c>
    </row>
    <row r="93" spans="1:16" s="16" customFormat="1" ht="25.5" x14ac:dyDescent="0.2">
      <c r="A93" s="55" t="s">
        <v>232</v>
      </c>
      <c r="B93" s="35" t="s">
        <v>231</v>
      </c>
      <c r="C93" s="35" t="s">
        <v>490</v>
      </c>
      <c r="D93" s="36" t="s">
        <v>230</v>
      </c>
      <c r="E93" s="69">
        <f t="shared" si="23"/>
        <v>10885100</v>
      </c>
      <c r="F93" s="118">
        <v>10885100</v>
      </c>
      <c r="G93" s="118"/>
      <c r="H93" s="118"/>
      <c r="I93" s="118"/>
      <c r="J93" s="69">
        <f>L93+O93</f>
        <v>1046500</v>
      </c>
      <c r="K93" s="118">
        <v>1000000</v>
      </c>
      <c r="L93" s="118">
        <v>46500</v>
      </c>
      <c r="M93" s="118"/>
      <c r="N93" s="118"/>
      <c r="O93" s="118">
        <f t="shared" si="22"/>
        <v>1000000</v>
      </c>
      <c r="P93" s="99">
        <f t="shared" si="24"/>
        <v>11931600</v>
      </c>
    </row>
    <row r="94" spans="1:16" s="26" customFormat="1" hidden="1" x14ac:dyDescent="0.2">
      <c r="A94" s="126"/>
      <c r="B94" s="127"/>
      <c r="C94" s="127"/>
      <c r="D94" s="132" t="s">
        <v>98</v>
      </c>
      <c r="E94" s="69">
        <f t="shared" si="23"/>
        <v>0</v>
      </c>
      <c r="F94" s="130"/>
      <c r="G94" s="130"/>
      <c r="H94" s="130"/>
      <c r="I94" s="130"/>
      <c r="J94" s="69">
        <f>L94+O94</f>
        <v>0</v>
      </c>
      <c r="K94" s="130"/>
      <c r="L94" s="130"/>
      <c r="M94" s="130"/>
      <c r="N94" s="130"/>
      <c r="O94" s="118">
        <f t="shared" si="22"/>
        <v>0</v>
      </c>
      <c r="P94" s="99">
        <f t="shared" si="24"/>
        <v>0</v>
      </c>
    </row>
    <row r="95" spans="1:16" s="26" customFormat="1" ht="31.5" hidden="1" customHeight="1" x14ac:dyDescent="0.2">
      <c r="A95" s="126"/>
      <c r="B95" s="127"/>
      <c r="C95" s="127"/>
      <c r="D95" s="132" t="s">
        <v>167</v>
      </c>
      <c r="E95" s="69">
        <f t="shared" si="23"/>
        <v>0</v>
      </c>
      <c r="F95" s="130"/>
      <c r="G95" s="130"/>
      <c r="H95" s="130"/>
      <c r="I95" s="130"/>
      <c r="J95" s="69">
        <f>L95+O95</f>
        <v>0</v>
      </c>
      <c r="K95" s="130"/>
      <c r="L95" s="130"/>
      <c r="M95" s="130"/>
      <c r="N95" s="130"/>
      <c r="O95" s="118">
        <f t="shared" si="22"/>
        <v>0</v>
      </c>
      <c r="P95" s="99">
        <f t="shared" si="24"/>
        <v>0</v>
      </c>
    </row>
    <row r="96" spans="1:16" s="40" customFormat="1" ht="15" hidden="1" customHeight="1" x14ac:dyDescent="0.2">
      <c r="A96" s="133"/>
      <c r="B96" s="30"/>
      <c r="C96" s="30"/>
      <c r="D96" s="59" t="s">
        <v>98</v>
      </c>
      <c r="E96" s="69">
        <f t="shared" si="23"/>
        <v>0</v>
      </c>
      <c r="F96" s="118"/>
      <c r="G96" s="134"/>
      <c r="H96" s="134"/>
      <c r="I96" s="134"/>
      <c r="J96" s="69">
        <f>L96+O96</f>
        <v>0</v>
      </c>
      <c r="K96" s="134"/>
      <c r="L96" s="134"/>
      <c r="M96" s="134"/>
      <c r="N96" s="134"/>
      <c r="O96" s="118">
        <f t="shared" si="22"/>
        <v>0</v>
      </c>
      <c r="P96" s="99">
        <f t="shared" si="24"/>
        <v>0</v>
      </c>
    </row>
    <row r="97" spans="1:16" s="40" customFormat="1" ht="28.5" hidden="1" customHeight="1" x14ac:dyDescent="0.2">
      <c r="A97" s="133"/>
      <c r="B97" s="30"/>
      <c r="C97" s="30"/>
      <c r="D97" s="59" t="s">
        <v>507</v>
      </c>
      <c r="E97" s="69">
        <f t="shared" si="23"/>
        <v>0</v>
      </c>
      <c r="F97" s="118"/>
      <c r="G97" s="134"/>
      <c r="H97" s="134"/>
      <c r="I97" s="134"/>
      <c r="J97" s="73">
        <f t="shared" si="21"/>
        <v>0</v>
      </c>
      <c r="K97" s="134"/>
      <c r="L97" s="134"/>
      <c r="M97" s="134"/>
      <c r="N97" s="134"/>
      <c r="O97" s="118">
        <f t="shared" si="22"/>
        <v>0</v>
      </c>
      <c r="P97" s="99">
        <f t="shared" si="24"/>
        <v>0</v>
      </c>
    </row>
    <row r="98" spans="1:16" ht="12.75" hidden="1" customHeight="1" x14ac:dyDescent="0.2">
      <c r="A98" s="56" t="s">
        <v>227</v>
      </c>
      <c r="B98" s="18" t="s">
        <v>226</v>
      </c>
      <c r="C98" s="18" t="s">
        <v>7</v>
      </c>
      <c r="D98" s="83" t="s">
        <v>225</v>
      </c>
      <c r="E98" s="73">
        <f t="shared" si="20"/>
        <v>0</v>
      </c>
      <c r="F98" s="74"/>
      <c r="G98" s="74"/>
      <c r="H98" s="74"/>
      <c r="I98" s="74"/>
      <c r="J98" s="73">
        <f t="shared" si="21"/>
        <v>0</v>
      </c>
      <c r="K98" s="74"/>
      <c r="L98" s="74"/>
      <c r="M98" s="74"/>
      <c r="N98" s="74"/>
      <c r="O98" s="74">
        <f t="shared" si="22"/>
        <v>0</v>
      </c>
      <c r="P98" s="99">
        <f t="shared" si="24"/>
        <v>0</v>
      </c>
    </row>
    <row r="99" spans="1:16" hidden="1" x14ac:dyDescent="0.2">
      <c r="A99" s="56"/>
      <c r="B99" s="18"/>
      <c r="C99" s="18"/>
      <c r="D99" s="59" t="s">
        <v>98</v>
      </c>
      <c r="E99" s="73">
        <f t="shared" si="20"/>
        <v>0</v>
      </c>
      <c r="F99" s="74"/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24"/>
        <v>0</v>
      </c>
    </row>
    <row r="100" spans="1:16" hidden="1" x14ac:dyDescent="0.2">
      <c r="A100" s="56" t="s">
        <v>234</v>
      </c>
      <c r="B100" s="18" t="s">
        <v>36</v>
      </c>
      <c r="C100" s="18"/>
      <c r="D100" s="84" t="s">
        <v>233</v>
      </c>
      <c r="E100" s="73">
        <f t="shared" si="20"/>
        <v>4046917</v>
      </c>
      <c r="F100" s="74">
        <f>F101+F102+F105</f>
        <v>4046917</v>
      </c>
      <c r="G100" s="74">
        <f>G101+G102+G105</f>
        <v>0</v>
      </c>
      <c r="H100" s="74">
        <f>H101+H102+H105</f>
        <v>0</v>
      </c>
      <c r="I100" s="74">
        <f>I101+I102+I105</f>
        <v>0</v>
      </c>
      <c r="J100" s="73">
        <f t="shared" si="21"/>
        <v>0</v>
      </c>
      <c r="K100" s="74">
        <f>K101+K102+K105</f>
        <v>0</v>
      </c>
      <c r="L100" s="74">
        <f>L101+L102+L105</f>
        <v>0</v>
      </c>
      <c r="M100" s="74">
        <f>M101+M102+M105</f>
        <v>0</v>
      </c>
      <c r="N100" s="74">
        <f>N101+N102+N105</f>
        <v>0</v>
      </c>
      <c r="O100" s="74">
        <f t="shared" si="22"/>
        <v>0</v>
      </c>
      <c r="P100" s="99">
        <f t="shared" si="24"/>
        <v>4046917</v>
      </c>
    </row>
    <row r="101" spans="1:16" s="16" customFormat="1" hidden="1" x14ac:dyDescent="0.2">
      <c r="A101" s="55" t="s">
        <v>237</v>
      </c>
      <c r="B101" s="44" t="s">
        <v>236</v>
      </c>
      <c r="C101" s="44" t="s">
        <v>8</v>
      </c>
      <c r="D101" s="37" t="s">
        <v>235</v>
      </c>
      <c r="E101" s="69">
        <f t="shared" si="20"/>
        <v>0</v>
      </c>
      <c r="F101" s="102"/>
      <c r="G101" s="102"/>
      <c r="H101" s="102"/>
      <c r="I101" s="102"/>
      <c r="J101" s="73">
        <f t="shared" si="21"/>
        <v>0</v>
      </c>
      <c r="K101" s="102"/>
      <c r="L101" s="102"/>
      <c r="M101" s="102"/>
      <c r="N101" s="102"/>
      <c r="O101" s="118">
        <f t="shared" si="22"/>
        <v>0</v>
      </c>
      <c r="P101" s="99">
        <f t="shared" si="24"/>
        <v>0</v>
      </c>
    </row>
    <row r="102" spans="1:16" s="16" customFormat="1" x14ac:dyDescent="0.2">
      <c r="A102" s="55" t="s">
        <v>240</v>
      </c>
      <c r="B102" s="44" t="s">
        <v>239</v>
      </c>
      <c r="C102" s="44" t="s">
        <v>8</v>
      </c>
      <c r="D102" s="37" t="s">
        <v>238</v>
      </c>
      <c r="E102" s="69">
        <f t="shared" si="20"/>
        <v>2913937</v>
      </c>
      <c r="F102" s="102">
        <v>2913937</v>
      </c>
      <c r="G102" s="102"/>
      <c r="H102" s="102"/>
      <c r="I102" s="102"/>
      <c r="J102" s="73">
        <f t="shared" si="21"/>
        <v>0</v>
      </c>
      <c r="K102" s="102"/>
      <c r="L102" s="102"/>
      <c r="M102" s="102"/>
      <c r="N102" s="102"/>
      <c r="O102" s="118">
        <f t="shared" si="22"/>
        <v>0</v>
      </c>
      <c r="P102" s="99">
        <f t="shared" si="24"/>
        <v>2913937</v>
      </c>
    </row>
    <row r="103" spans="1:16" s="16" customFormat="1" hidden="1" x14ac:dyDescent="0.2">
      <c r="A103" s="55"/>
      <c r="B103" s="44"/>
      <c r="C103" s="44"/>
      <c r="D103" s="37" t="s">
        <v>98</v>
      </c>
      <c r="E103" s="69"/>
      <c r="F103" s="102"/>
      <c r="G103" s="102"/>
      <c r="H103" s="102"/>
      <c r="I103" s="102"/>
      <c r="J103" s="73"/>
      <c r="K103" s="102"/>
      <c r="L103" s="102"/>
      <c r="M103" s="102"/>
      <c r="N103" s="102"/>
      <c r="O103" s="118"/>
      <c r="P103" s="99">
        <f t="shared" si="24"/>
        <v>0</v>
      </c>
    </row>
    <row r="104" spans="1:16" s="16" customFormat="1" ht="25.5" x14ac:dyDescent="0.2">
      <c r="A104" s="55"/>
      <c r="B104" s="44"/>
      <c r="C104" s="44"/>
      <c r="D104" s="37" t="s">
        <v>524</v>
      </c>
      <c r="E104" s="69">
        <f>F104</f>
        <v>2913937</v>
      </c>
      <c r="F104" s="102">
        <f>F102</f>
        <v>2913937</v>
      </c>
      <c r="G104" s="102"/>
      <c r="H104" s="102"/>
      <c r="I104" s="102"/>
      <c r="J104" s="73"/>
      <c r="K104" s="102"/>
      <c r="L104" s="102"/>
      <c r="M104" s="102"/>
      <c r="N104" s="102"/>
      <c r="O104" s="118"/>
      <c r="P104" s="99">
        <f t="shared" si="24"/>
        <v>2913937</v>
      </c>
    </row>
    <row r="105" spans="1:16" s="16" customFormat="1" x14ac:dyDescent="0.2">
      <c r="A105" s="55" t="s">
        <v>243</v>
      </c>
      <c r="B105" s="44" t="s">
        <v>242</v>
      </c>
      <c r="C105" s="44" t="s">
        <v>8</v>
      </c>
      <c r="D105" s="37" t="s">
        <v>241</v>
      </c>
      <c r="E105" s="69">
        <f>F105+I105</f>
        <v>1132980</v>
      </c>
      <c r="F105" s="102">
        <v>1132980</v>
      </c>
      <c r="G105" s="102"/>
      <c r="H105" s="102"/>
      <c r="I105" s="102"/>
      <c r="J105" s="73">
        <f t="shared" si="21"/>
        <v>0</v>
      </c>
      <c r="K105" s="102"/>
      <c r="L105" s="102"/>
      <c r="M105" s="102"/>
      <c r="N105" s="102"/>
      <c r="O105" s="118">
        <f>K105</f>
        <v>0</v>
      </c>
      <c r="P105" s="99">
        <f t="shared" si="24"/>
        <v>1132980</v>
      </c>
    </row>
    <row r="106" spans="1:16" s="16" customFormat="1" hidden="1" x14ac:dyDescent="0.2">
      <c r="A106" s="55"/>
      <c r="B106" s="44"/>
      <c r="C106" s="44"/>
      <c r="D106" s="37" t="s">
        <v>98</v>
      </c>
      <c r="E106" s="69">
        <f t="shared" si="20"/>
        <v>0</v>
      </c>
      <c r="F106" s="102"/>
      <c r="G106" s="102"/>
      <c r="H106" s="102"/>
      <c r="I106" s="102"/>
      <c r="J106" s="73"/>
      <c r="K106" s="102"/>
      <c r="L106" s="102"/>
      <c r="M106" s="102"/>
      <c r="N106" s="102"/>
      <c r="O106" s="118"/>
      <c r="P106" s="99">
        <f t="shared" si="24"/>
        <v>0</v>
      </c>
    </row>
    <row r="107" spans="1:16" s="16" customFormat="1" ht="38.25" x14ac:dyDescent="0.2">
      <c r="A107" s="55"/>
      <c r="B107" s="44"/>
      <c r="C107" s="44"/>
      <c r="D107" s="37" t="s">
        <v>525</v>
      </c>
      <c r="E107" s="69">
        <v>1132980</v>
      </c>
      <c r="F107" s="102">
        <v>1132980</v>
      </c>
      <c r="G107" s="102"/>
      <c r="H107" s="102"/>
      <c r="I107" s="102"/>
      <c r="J107" s="73"/>
      <c r="K107" s="102"/>
      <c r="L107" s="102"/>
      <c r="M107" s="102"/>
      <c r="N107" s="102"/>
      <c r="O107" s="118"/>
      <c r="P107" s="99">
        <f t="shared" si="24"/>
        <v>1132980</v>
      </c>
    </row>
    <row r="108" spans="1:16" hidden="1" x14ac:dyDescent="0.2">
      <c r="A108" s="56" t="s">
        <v>246</v>
      </c>
      <c r="B108" s="18" t="s">
        <v>245</v>
      </c>
      <c r="C108" s="18"/>
      <c r="D108" s="83" t="s">
        <v>244</v>
      </c>
      <c r="E108" s="73">
        <f t="shared" si="20"/>
        <v>14468300</v>
      </c>
      <c r="F108" s="74">
        <f>F109+F110</f>
        <v>14468300</v>
      </c>
      <c r="G108" s="74">
        <f>G109+G110</f>
        <v>0</v>
      </c>
      <c r="H108" s="74">
        <f>H109+H110</f>
        <v>0</v>
      </c>
      <c r="I108" s="74">
        <f>I109+I110</f>
        <v>0</v>
      </c>
      <c r="J108" s="73">
        <f t="shared" si="21"/>
        <v>214100</v>
      </c>
      <c r="K108" s="74">
        <f>K109+K110</f>
        <v>200000</v>
      </c>
      <c r="L108" s="74">
        <f>L109+L110</f>
        <v>14100</v>
      </c>
      <c r="M108" s="74"/>
      <c r="N108" s="74"/>
      <c r="O108" s="74">
        <f>K108</f>
        <v>200000</v>
      </c>
      <c r="P108" s="99">
        <f t="shared" si="24"/>
        <v>14682400</v>
      </c>
    </row>
    <row r="109" spans="1:16" s="16" customFormat="1" x14ac:dyDescent="0.2">
      <c r="A109" s="55" t="s">
        <v>432</v>
      </c>
      <c r="B109" s="44" t="s">
        <v>430</v>
      </c>
      <c r="C109" s="44" t="s">
        <v>8</v>
      </c>
      <c r="D109" s="96" t="s">
        <v>434</v>
      </c>
      <c r="E109" s="69">
        <f t="shared" si="20"/>
        <v>4087300</v>
      </c>
      <c r="F109" s="118">
        <v>4087300</v>
      </c>
      <c r="G109" s="118"/>
      <c r="H109" s="118"/>
      <c r="I109" s="118"/>
      <c r="J109" s="69">
        <f t="shared" si="21"/>
        <v>14100</v>
      </c>
      <c r="K109" s="118"/>
      <c r="L109" s="118">
        <v>14100</v>
      </c>
      <c r="M109" s="118"/>
      <c r="N109" s="118"/>
      <c r="O109" s="118">
        <f>K109</f>
        <v>0</v>
      </c>
      <c r="P109" s="114">
        <f t="shared" si="24"/>
        <v>4101400</v>
      </c>
    </row>
    <row r="110" spans="1:16" s="16" customFormat="1" x14ac:dyDescent="0.2">
      <c r="A110" s="55" t="s">
        <v>433</v>
      </c>
      <c r="B110" s="44" t="s">
        <v>431</v>
      </c>
      <c r="C110" s="44" t="s">
        <v>8</v>
      </c>
      <c r="D110" s="96" t="s">
        <v>435</v>
      </c>
      <c r="E110" s="69">
        <f t="shared" si="20"/>
        <v>10381000</v>
      </c>
      <c r="F110" s="118">
        <v>10381000</v>
      </c>
      <c r="G110" s="118"/>
      <c r="H110" s="118"/>
      <c r="I110" s="118"/>
      <c r="J110" s="69">
        <f t="shared" si="21"/>
        <v>200000</v>
      </c>
      <c r="K110" s="118">
        <v>200000</v>
      </c>
      <c r="L110" s="118"/>
      <c r="M110" s="118"/>
      <c r="N110" s="118"/>
      <c r="O110" s="118">
        <f>K110</f>
        <v>200000</v>
      </c>
      <c r="P110" s="114">
        <f t="shared" si="24"/>
        <v>10581000</v>
      </c>
    </row>
    <row r="111" spans="1:16" ht="26.25" hidden="1" customHeight="1" x14ac:dyDescent="0.2">
      <c r="A111" s="56"/>
      <c r="B111" s="18"/>
      <c r="C111" s="18"/>
      <c r="D111" s="59" t="s">
        <v>98</v>
      </c>
      <c r="E111" s="73">
        <f t="shared" si="20"/>
        <v>0</v>
      </c>
      <c r="F111" s="74"/>
      <c r="G111" s="74"/>
      <c r="H111" s="74"/>
      <c r="I111" s="74"/>
      <c r="J111" s="69">
        <f t="shared" si="21"/>
        <v>0</v>
      </c>
      <c r="K111" s="74"/>
      <c r="L111" s="74"/>
      <c r="M111" s="74"/>
      <c r="N111" s="74"/>
      <c r="O111" s="118">
        <f>K111</f>
        <v>0</v>
      </c>
      <c r="P111" s="114">
        <f t="shared" si="24"/>
        <v>0</v>
      </c>
    </row>
    <row r="112" spans="1:16" s="16" customFormat="1" x14ac:dyDescent="0.2">
      <c r="A112" s="55"/>
      <c r="B112" s="44"/>
      <c r="C112" s="44"/>
      <c r="D112" s="59" t="s">
        <v>526</v>
      </c>
      <c r="E112" s="69">
        <f>F112</f>
        <v>181000</v>
      </c>
      <c r="F112" s="118">
        <v>181000</v>
      </c>
      <c r="G112" s="118"/>
      <c r="H112" s="118"/>
      <c r="I112" s="118"/>
      <c r="J112" s="69">
        <f t="shared" si="21"/>
        <v>0</v>
      </c>
      <c r="K112" s="118"/>
      <c r="L112" s="118"/>
      <c r="M112" s="118"/>
      <c r="N112" s="118"/>
      <c r="O112" s="118">
        <f>K112</f>
        <v>0</v>
      </c>
      <c r="P112" s="114">
        <f t="shared" si="24"/>
        <v>181000</v>
      </c>
    </row>
    <row r="113" spans="1:16" s="16" customFormat="1" ht="25.5" hidden="1" x14ac:dyDescent="0.2">
      <c r="A113" s="55"/>
      <c r="B113" s="44"/>
      <c r="C113" s="44"/>
      <c r="D113" s="59" t="s">
        <v>507</v>
      </c>
      <c r="E113" s="69"/>
      <c r="F113" s="118"/>
      <c r="G113" s="118"/>
      <c r="H113" s="118"/>
      <c r="I113" s="118"/>
      <c r="J113" s="69"/>
      <c r="K113" s="118"/>
      <c r="L113" s="118"/>
      <c r="M113" s="118"/>
      <c r="N113" s="118"/>
      <c r="O113" s="118"/>
      <c r="P113" s="114">
        <f t="shared" si="24"/>
        <v>0</v>
      </c>
    </row>
    <row r="114" spans="1:16" s="32" customFormat="1" ht="25.5" hidden="1" x14ac:dyDescent="0.2">
      <c r="A114" s="57" t="s">
        <v>547</v>
      </c>
      <c r="B114" s="18" t="s">
        <v>535</v>
      </c>
      <c r="C114" s="18"/>
      <c r="D114" s="24" t="s">
        <v>550</v>
      </c>
      <c r="E114" s="73">
        <f>E115+E117</f>
        <v>0</v>
      </c>
      <c r="F114" s="73">
        <f t="shared" ref="F114:O114" si="25">F115+F117</f>
        <v>0</v>
      </c>
      <c r="G114" s="73">
        <f t="shared" si="25"/>
        <v>0</v>
      </c>
      <c r="H114" s="73">
        <f t="shared" si="25"/>
        <v>0</v>
      </c>
      <c r="I114" s="73">
        <f t="shared" si="25"/>
        <v>0</v>
      </c>
      <c r="J114" s="73">
        <f t="shared" si="25"/>
        <v>493243</v>
      </c>
      <c r="K114" s="73">
        <f>K115+K117</f>
        <v>493243</v>
      </c>
      <c r="L114" s="73">
        <f t="shared" si="25"/>
        <v>0</v>
      </c>
      <c r="M114" s="73">
        <f t="shared" si="25"/>
        <v>0</v>
      </c>
      <c r="N114" s="73">
        <f t="shared" si="25"/>
        <v>0</v>
      </c>
      <c r="O114" s="73">
        <f t="shared" si="25"/>
        <v>493243</v>
      </c>
      <c r="P114" s="99">
        <f t="shared" si="24"/>
        <v>493243</v>
      </c>
    </row>
    <row r="115" spans="1:16" s="16" customFormat="1" ht="25.5" x14ac:dyDescent="0.2">
      <c r="A115" s="55" t="s">
        <v>559</v>
      </c>
      <c r="B115" s="44" t="s">
        <v>560</v>
      </c>
      <c r="C115" s="44" t="s">
        <v>132</v>
      </c>
      <c r="D115" s="75" t="s">
        <v>561</v>
      </c>
      <c r="E115" s="69">
        <f>F115</f>
        <v>0</v>
      </c>
      <c r="F115" s="69"/>
      <c r="G115" s="69"/>
      <c r="H115" s="69"/>
      <c r="I115" s="69"/>
      <c r="J115" s="69">
        <f t="shared" si="21"/>
        <v>144577</v>
      </c>
      <c r="K115" s="69">
        <v>144577</v>
      </c>
      <c r="L115" s="69"/>
      <c r="M115" s="69"/>
      <c r="N115" s="69"/>
      <c r="O115" s="118">
        <f>K115</f>
        <v>144577</v>
      </c>
      <c r="P115" s="114">
        <f t="shared" si="24"/>
        <v>144577</v>
      </c>
    </row>
    <row r="116" spans="1:16" s="16" customFormat="1" ht="25.5" x14ac:dyDescent="0.2">
      <c r="A116" s="55"/>
      <c r="B116" s="44"/>
      <c r="C116" s="44"/>
      <c r="D116" s="76" t="s">
        <v>562</v>
      </c>
      <c r="E116" s="69"/>
      <c r="F116" s="69"/>
      <c r="G116" s="69"/>
      <c r="H116" s="69"/>
      <c r="I116" s="69"/>
      <c r="J116" s="69">
        <f t="shared" si="21"/>
        <v>144577</v>
      </c>
      <c r="K116" s="69">
        <v>144577</v>
      </c>
      <c r="L116" s="69"/>
      <c r="M116" s="69"/>
      <c r="N116" s="69"/>
      <c r="O116" s="118">
        <f>K116</f>
        <v>144577</v>
      </c>
      <c r="P116" s="114">
        <f t="shared" si="24"/>
        <v>144577</v>
      </c>
    </row>
    <row r="117" spans="1:16" s="16" customFormat="1" ht="25.5" x14ac:dyDescent="0.2">
      <c r="A117" s="55" t="s">
        <v>548</v>
      </c>
      <c r="B117" s="44" t="s">
        <v>549</v>
      </c>
      <c r="C117" s="44" t="s">
        <v>132</v>
      </c>
      <c r="D117" s="59" t="s">
        <v>552</v>
      </c>
      <c r="E117" s="69">
        <f>F117</f>
        <v>0</v>
      </c>
      <c r="F117" s="118"/>
      <c r="G117" s="118"/>
      <c r="H117" s="118"/>
      <c r="I117" s="118"/>
      <c r="J117" s="69">
        <f t="shared" si="21"/>
        <v>348666</v>
      </c>
      <c r="K117" s="118">
        <v>348666</v>
      </c>
      <c r="L117" s="118"/>
      <c r="M117" s="118"/>
      <c r="N117" s="118"/>
      <c r="O117" s="118">
        <f>K117</f>
        <v>348666</v>
      </c>
      <c r="P117" s="114">
        <f t="shared" si="24"/>
        <v>348666</v>
      </c>
    </row>
    <row r="118" spans="1:16" s="16" customFormat="1" ht="29.25" hidden="1" customHeight="1" x14ac:dyDescent="0.2">
      <c r="A118" s="55"/>
      <c r="B118" s="44"/>
      <c r="C118" s="44"/>
      <c r="D118" s="59" t="s">
        <v>553</v>
      </c>
      <c r="E118" s="69">
        <f>F118</f>
        <v>0</v>
      </c>
      <c r="F118" s="118"/>
      <c r="G118" s="118"/>
      <c r="H118" s="118"/>
      <c r="I118" s="118"/>
      <c r="J118" s="69">
        <f t="shared" si="21"/>
        <v>0</v>
      </c>
      <c r="K118" s="118"/>
      <c r="L118" s="118"/>
      <c r="M118" s="118"/>
      <c r="N118" s="118"/>
      <c r="O118" s="118">
        <f>K118</f>
        <v>0</v>
      </c>
      <c r="P118" s="114">
        <f t="shared" si="24"/>
        <v>0</v>
      </c>
    </row>
    <row r="119" spans="1:16" s="16" customFormat="1" ht="21.75" hidden="1" customHeight="1" x14ac:dyDescent="0.2">
      <c r="A119" s="55" t="s">
        <v>575</v>
      </c>
      <c r="B119" s="44" t="s">
        <v>188</v>
      </c>
      <c r="C119" s="44" t="s">
        <v>132</v>
      </c>
      <c r="D119" s="43" t="s">
        <v>358</v>
      </c>
      <c r="E119" s="69">
        <f>F119</f>
        <v>0</v>
      </c>
      <c r="F119" s="118"/>
      <c r="G119" s="118"/>
      <c r="H119" s="118"/>
      <c r="I119" s="118"/>
      <c r="J119" s="69">
        <f>L119+O119</f>
        <v>0</v>
      </c>
      <c r="K119" s="118"/>
      <c r="L119" s="118"/>
      <c r="M119" s="118"/>
      <c r="N119" s="118"/>
      <c r="O119" s="118">
        <f>K119</f>
        <v>0</v>
      </c>
      <c r="P119" s="114">
        <f t="shared" si="24"/>
        <v>0</v>
      </c>
    </row>
    <row r="120" spans="1:16" ht="25.5" x14ac:dyDescent="0.2">
      <c r="A120" s="58" t="s">
        <v>180</v>
      </c>
      <c r="B120" s="91"/>
      <c r="C120" s="92"/>
      <c r="D120" s="93" t="s">
        <v>9</v>
      </c>
      <c r="E120" s="111">
        <f>E122</f>
        <v>376407706</v>
      </c>
      <c r="F120" s="111">
        <f t="shared" ref="F120:P120" si="26">F122</f>
        <v>376407706</v>
      </c>
      <c r="G120" s="111">
        <f t="shared" si="26"/>
        <v>25696844</v>
      </c>
      <c r="H120" s="111">
        <f t="shared" si="26"/>
        <v>1547580</v>
      </c>
      <c r="I120" s="111">
        <f t="shared" si="26"/>
        <v>0</v>
      </c>
      <c r="J120" s="111">
        <f t="shared" si="26"/>
        <v>1426200</v>
      </c>
      <c r="K120" s="111">
        <f>K122</f>
        <v>891000</v>
      </c>
      <c r="L120" s="111">
        <f t="shared" si="26"/>
        <v>535200</v>
      </c>
      <c r="M120" s="111">
        <f t="shared" si="26"/>
        <v>16700</v>
      </c>
      <c r="N120" s="111">
        <f t="shared" si="26"/>
        <v>353200</v>
      </c>
      <c r="O120" s="111">
        <f t="shared" si="26"/>
        <v>891000</v>
      </c>
      <c r="P120" s="111">
        <f t="shared" si="26"/>
        <v>377833906</v>
      </c>
    </row>
    <row r="121" spans="1:16" x14ac:dyDescent="0.2">
      <c r="A121" s="58"/>
      <c r="B121" s="91"/>
      <c r="C121" s="92"/>
      <c r="D121" s="96" t="s">
        <v>526</v>
      </c>
      <c r="E121" s="72">
        <f>E188+E202</f>
        <v>220000</v>
      </c>
      <c r="F121" s="72">
        <f>F188+F202</f>
        <v>220000</v>
      </c>
      <c r="G121" s="111"/>
      <c r="H121" s="111"/>
      <c r="I121" s="111"/>
      <c r="J121" s="111"/>
      <c r="K121" s="111"/>
      <c r="L121" s="111"/>
      <c r="M121" s="111"/>
      <c r="N121" s="111"/>
      <c r="O121" s="111"/>
      <c r="P121" s="111">
        <f t="shared" ref="P121:P139" si="27">E121+J121</f>
        <v>220000</v>
      </c>
    </row>
    <row r="122" spans="1:16" ht="25.5" x14ac:dyDescent="0.2">
      <c r="A122" s="56" t="s">
        <v>247</v>
      </c>
      <c r="B122" s="107"/>
      <c r="C122" s="92"/>
      <c r="D122" s="96" t="s">
        <v>9</v>
      </c>
      <c r="E122" s="99">
        <f t="shared" ref="E122:E165" si="28">F122+I122</f>
        <v>376407706</v>
      </c>
      <c r="F122" s="111">
        <f>F123+F124+F131+F140+F145+F164+F178+F181+F184+F187+F189+F191+F193+F198+F200+F203</f>
        <v>376407706</v>
      </c>
      <c r="G122" s="111">
        <f>G123+G124+G131+G140+G145+G164+G178+G181+G184+G187+G189+G191+G193+G198+G200+G203</f>
        <v>25696844</v>
      </c>
      <c r="H122" s="111">
        <f>H123+H124+H131+H140+H145+H164+H178+H181+H184+H187+H189+H191+H193+H198+H200+H203</f>
        <v>1547580</v>
      </c>
      <c r="I122" s="111">
        <f>I123+I124+I131+I140+I145+I164+I178+I181+I184+I187+I189+I191+I193+I198+I200+I203</f>
        <v>0</v>
      </c>
      <c r="J122" s="111">
        <f t="shared" ref="J122:O122" si="29">J123+J124+J131+J140+J145+J164+J178+J181+J184+J187+J189+J191+J193+J198+J200+J203+J195</f>
        <v>1426200</v>
      </c>
      <c r="K122" s="111">
        <f>K123+K124+K131+K140+K145+K164+K178+K181+K184+K187+K189+K191+K193+K198+K200+K203+K195</f>
        <v>891000</v>
      </c>
      <c r="L122" s="111">
        <f t="shared" si="29"/>
        <v>535200</v>
      </c>
      <c r="M122" s="111">
        <f t="shared" si="29"/>
        <v>16700</v>
      </c>
      <c r="N122" s="111">
        <f t="shared" si="29"/>
        <v>353200</v>
      </c>
      <c r="O122" s="111">
        <f t="shared" si="29"/>
        <v>891000</v>
      </c>
      <c r="P122" s="99">
        <f t="shared" si="27"/>
        <v>377833906</v>
      </c>
    </row>
    <row r="123" spans="1:16" s="7" customFormat="1" ht="25.5" x14ac:dyDescent="0.2">
      <c r="A123" s="56" t="s">
        <v>248</v>
      </c>
      <c r="B123" s="41" t="s">
        <v>201</v>
      </c>
      <c r="C123" s="41" t="s">
        <v>126</v>
      </c>
      <c r="D123" s="110" t="s">
        <v>200</v>
      </c>
      <c r="E123" s="73">
        <f t="shared" si="28"/>
        <v>21404900</v>
      </c>
      <c r="F123" s="74">
        <v>21404900</v>
      </c>
      <c r="G123" s="74">
        <v>16504344</v>
      </c>
      <c r="H123" s="74">
        <v>469780</v>
      </c>
      <c r="I123" s="74"/>
      <c r="J123" s="73">
        <f t="shared" ref="J123:J165" si="30">L123+O123</f>
        <v>664100</v>
      </c>
      <c r="K123" s="74">
        <v>661500</v>
      </c>
      <c r="L123" s="74">
        <v>2600</v>
      </c>
      <c r="M123" s="74"/>
      <c r="N123" s="74"/>
      <c r="O123" s="74">
        <f>K123</f>
        <v>661500</v>
      </c>
      <c r="P123" s="99">
        <f t="shared" si="27"/>
        <v>22069000</v>
      </c>
    </row>
    <row r="124" spans="1:16" s="7" customFormat="1" ht="38.25" hidden="1" x14ac:dyDescent="0.2">
      <c r="A124" s="56" t="s">
        <v>249</v>
      </c>
      <c r="B124" s="48" t="s">
        <v>156</v>
      </c>
      <c r="C124" s="105"/>
      <c r="D124" s="79" t="s">
        <v>101</v>
      </c>
      <c r="E124" s="73">
        <f t="shared" si="28"/>
        <v>140247700</v>
      </c>
      <c r="F124" s="74">
        <f t="shared" ref="F124:O124" si="31">F125+F127</f>
        <v>140247700</v>
      </c>
      <c r="G124" s="74">
        <f t="shared" si="31"/>
        <v>0</v>
      </c>
      <c r="H124" s="74">
        <f t="shared" si="31"/>
        <v>0</v>
      </c>
      <c r="I124" s="74">
        <f t="shared" si="31"/>
        <v>0</v>
      </c>
      <c r="J124" s="74">
        <f t="shared" si="31"/>
        <v>0</v>
      </c>
      <c r="K124" s="74">
        <f>K125+K127</f>
        <v>0</v>
      </c>
      <c r="L124" s="74">
        <f t="shared" si="31"/>
        <v>0</v>
      </c>
      <c r="M124" s="74">
        <f t="shared" si="31"/>
        <v>0</v>
      </c>
      <c r="N124" s="74">
        <f t="shared" si="31"/>
        <v>0</v>
      </c>
      <c r="O124" s="74">
        <f t="shared" si="31"/>
        <v>0</v>
      </c>
      <c r="P124" s="99">
        <f t="shared" si="27"/>
        <v>140247700</v>
      </c>
    </row>
    <row r="125" spans="1:16" s="14" customFormat="1" ht="25.5" x14ac:dyDescent="0.2">
      <c r="A125" s="55" t="s">
        <v>251</v>
      </c>
      <c r="B125" s="135" t="s">
        <v>37</v>
      </c>
      <c r="C125" s="136" t="s">
        <v>128</v>
      </c>
      <c r="D125" s="137" t="s">
        <v>250</v>
      </c>
      <c r="E125" s="73">
        <f t="shared" si="28"/>
        <v>21000000</v>
      </c>
      <c r="F125" s="118">
        <v>21000000</v>
      </c>
      <c r="G125" s="118"/>
      <c r="H125" s="118"/>
      <c r="I125" s="118"/>
      <c r="J125" s="73">
        <f t="shared" si="30"/>
        <v>0</v>
      </c>
      <c r="K125" s="118"/>
      <c r="L125" s="118"/>
      <c r="M125" s="118"/>
      <c r="N125" s="118"/>
      <c r="O125" s="118"/>
      <c r="P125" s="99">
        <f t="shared" si="27"/>
        <v>21000000</v>
      </c>
    </row>
    <row r="126" spans="1:16" s="33" customFormat="1" ht="66.75" customHeight="1" x14ac:dyDescent="0.2">
      <c r="A126" s="57"/>
      <c r="B126" s="48"/>
      <c r="C126" s="138"/>
      <c r="D126" s="79" t="s">
        <v>457</v>
      </c>
      <c r="E126" s="73">
        <f t="shared" si="28"/>
        <v>21000000</v>
      </c>
      <c r="F126" s="74">
        <f>F125</f>
        <v>21000000</v>
      </c>
      <c r="G126" s="74"/>
      <c r="H126" s="74"/>
      <c r="I126" s="74"/>
      <c r="J126" s="73">
        <f t="shared" si="30"/>
        <v>0</v>
      </c>
      <c r="K126" s="74"/>
      <c r="L126" s="74"/>
      <c r="M126" s="74"/>
      <c r="N126" s="74"/>
      <c r="O126" s="74"/>
      <c r="P126" s="99">
        <f t="shared" si="27"/>
        <v>21000000</v>
      </c>
    </row>
    <row r="127" spans="1:16" s="14" customFormat="1" ht="25.5" x14ac:dyDescent="0.2">
      <c r="A127" s="55" t="s">
        <v>252</v>
      </c>
      <c r="B127" s="135" t="s">
        <v>38</v>
      </c>
      <c r="C127" s="136" t="s">
        <v>58</v>
      </c>
      <c r="D127" s="139" t="s">
        <v>103</v>
      </c>
      <c r="E127" s="73">
        <f t="shared" si="28"/>
        <v>119247700</v>
      </c>
      <c r="F127" s="118">
        <v>119247700</v>
      </c>
      <c r="G127" s="118"/>
      <c r="H127" s="118"/>
      <c r="I127" s="118"/>
      <c r="J127" s="73">
        <f t="shared" si="30"/>
        <v>0</v>
      </c>
      <c r="K127" s="118"/>
      <c r="L127" s="118"/>
      <c r="M127" s="118"/>
      <c r="N127" s="118"/>
      <c r="O127" s="118"/>
      <c r="P127" s="99">
        <f t="shared" si="27"/>
        <v>119247700</v>
      </c>
    </row>
    <row r="128" spans="1:16" s="33" customFormat="1" ht="67.5" customHeight="1" x14ac:dyDescent="0.2">
      <c r="A128" s="57"/>
      <c r="B128" s="48"/>
      <c r="C128" s="138"/>
      <c r="D128" s="79" t="s">
        <v>457</v>
      </c>
      <c r="E128" s="73">
        <f t="shared" si="28"/>
        <v>119247700</v>
      </c>
      <c r="F128" s="74">
        <f>F127</f>
        <v>119247700</v>
      </c>
      <c r="G128" s="74"/>
      <c r="H128" s="74"/>
      <c r="I128" s="74"/>
      <c r="J128" s="73">
        <f t="shared" si="30"/>
        <v>0</v>
      </c>
      <c r="K128" s="74"/>
      <c r="L128" s="74"/>
      <c r="M128" s="74"/>
      <c r="N128" s="74"/>
      <c r="O128" s="74"/>
      <c r="P128" s="99">
        <f t="shared" si="27"/>
        <v>119247700</v>
      </c>
    </row>
    <row r="129" spans="1:16" s="7" customFormat="1" ht="25.5" hidden="1" x14ac:dyDescent="0.2">
      <c r="A129" s="56">
        <v>1513017</v>
      </c>
      <c r="B129" s="48" t="s">
        <v>59</v>
      </c>
      <c r="C129" s="105" t="s">
        <v>58</v>
      </c>
      <c r="D129" s="42" t="s">
        <v>60</v>
      </c>
      <c r="E129" s="73">
        <f t="shared" si="28"/>
        <v>0</v>
      </c>
      <c r="F129" s="74"/>
      <c r="G129" s="74"/>
      <c r="H129" s="74"/>
      <c r="I129" s="74"/>
      <c r="J129" s="129">
        <f t="shared" si="30"/>
        <v>0</v>
      </c>
      <c r="K129" s="74"/>
      <c r="L129" s="74"/>
      <c r="M129" s="74"/>
      <c r="N129" s="74"/>
      <c r="O129" s="74"/>
      <c r="P129" s="99">
        <f t="shared" si="27"/>
        <v>0</v>
      </c>
    </row>
    <row r="130" spans="1:16" s="7" customFormat="1" ht="51" hidden="1" x14ac:dyDescent="0.2">
      <c r="A130" s="56"/>
      <c r="B130" s="48"/>
      <c r="C130" s="105"/>
      <c r="D130" s="79" t="s">
        <v>10</v>
      </c>
      <c r="E130" s="73">
        <f t="shared" si="28"/>
        <v>0</v>
      </c>
      <c r="F130" s="74"/>
      <c r="G130" s="74"/>
      <c r="H130" s="74"/>
      <c r="I130" s="74"/>
      <c r="J130" s="129">
        <f t="shared" si="30"/>
        <v>0</v>
      </c>
      <c r="K130" s="74"/>
      <c r="L130" s="74"/>
      <c r="M130" s="74"/>
      <c r="N130" s="74"/>
      <c r="O130" s="74"/>
      <c r="P130" s="99">
        <f t="shared" si="27"/>
        <v>0</v>
      </c>
    </row>
    <row r="131" spans="1:16" s="7" customFormat="1" ht="25.5" hidden="1" x14ac:dyDescent="0.2">
      <c r="A131" s="56" t="s">
        <v>253</v>
      </c>
      <c r="B131" s="48" t="s">
        <v>157</v>
      </c>
      <c r="C131" s="105"/>
      <c r="D131" s="79" t="s">
        <v>104</v>
      </c>
      <c r="E131" s="73">
        <f t="shared" si="28"/>
        <v>2509300</v>
      </c>
      <c r="F131" s="74">
        <f>F132+F134+F136</f>
        <v>2509300</v>
      </c>
      <c r="G131" s="74">
        <f>G132+G134+G136</f>
        <v>0</v>
      </c>
      <c r="H131" s="74">
        <f>H132+H134+H136</f>
        <v>0</v>
      </c>
      <c r="I131" s="74">
        <f>I132+I134+I136</f>
        <v>0</v>
      </c>
      <c r="J131" s="73">
        <f t="shared" si="30"/>
        <v>0</v>
      </c>
      <c r="K131" s="74">
        <f>K132+K134+K136</f>
        <v>0</v>
      </c>
      <c r="L131" s="74">
        <f>L132+L134+L136</f>
        <v>0</v>
      </c>
      <c r="M131" s="74">
        <f>M132+M134+M136</f>
        <v>0</v>
      </c>
      <c r="N131" s="74">
        <f>N132+N134+N136</f>
        <v>0</v>
      </c>
      <c r="O131" s="74">
        <f>O132+O134+O136</f>
        <v>0</v>
      </c>
      <c r="P131" s="99">
        <f t="shared" si="27"/>
        <v>2509300</v>
      </c>
    </row>
    <row r="132" spans="1:16" s="14" customFormat="1" ht="25.5" x14ac:dyDescent="0.2">
      <c r="A132" s="55" t="s">
        <v>255</v>
      </c>
      <c r="B132" s="135" t="s">
        <v>39</v>
      </c>
      <c r="C132" s="136" t="s">
        <v>128</v>
      </c>
      <c r="D132" s="36" t="s">
        <v>254</v>
      </c>
      <c r="E132" s="73">
        <f t="shared" si="28"/>
        <v>160000</v>
      </c>
      <c r="F132" s="118">
        <v>160000</v>
      </c>
      <c r="G132" s="118"/>
      <c r="H132" s="118"/>
      <c r="I132" s="118"/>
      <c r="J132" s="73">
        <f t="shared" si="30"/>
        <v>0</v>
      </c>
      <c r="K132" s="118"/>
      <c r="L132" s="118"/>
      <c r="M132" s="118"/>
      <c r="N132" s="118"/>
      <c r="O132" s="118"/>
      <c r="P132" s="99">
        <f t="shared" si="27"/>
        <v>160000</v>
      </c>
    </row>
    <row r="133" spans="1:16" s="7" customFormat="1" ht="42.75" customHeight="1" x14ac:dyDescent="0.2">
      <c r="A133" s="56"/>
      <c r="B133" s="48"/>
      <c r="C133" s="138"/>
      <c r="D133" s="42" t="s">
        <v>458</v>
      </c>
      <c r="E133" s="73">
        <f t="shared" si="28"/>
        <v>160000</v>
      </c>
      <c r="F133" s="74">
        <f>F132</f>
        <v>160000</v>
      </c>
      <c r="G133" s="74"/>
      <c r="H133" s="74"/>
      <c r="I133" s="74"/>
      <c r="J133" s="73">
        <f t="shared" si="30"/>
        <v>0</v>
      </c>
      <c r="K133" s="74"/>
      <c r="L133" s="74"/>
      <c r="M133" s="74"/>
      <c r="N133" s="74"/>
      <c r="O133" s="74"/>
      <c r="P133" s="99">
        <f t="shared" si="27"/>
        <v>160000</v>
      </c>
    </row>
    <row r="134" spans="1:16" s="14" customFormat="1" ht="25.5" x14ac:dyDescent="0.2">
      <c r="A134" s="55" t="s">
        <v>256</v>
      </c>
      <c r="B134" s="135" t="s">
        <v>40</v>
      </c>
      <c r="C134" s="136" t="s">
        <v>58</v>
      </c>
      <c r="D134" s="139" t="s">
        <v>105</v>
      </c>
      <c r="E134" s="73">
        <f t="shared" si="28"/>
        <v>2349300</v>
      </c>
      <c r="F134" s="118">
        <v>2349300</v>
      </c>
      <c r="G134" s="118"/>
      <c r="H134" s="118"/>
      <c r="I134" s="118"/>
      <c r="J134" s="73">
        <f t="shared" si="30"/>
        <v>0</v>
      </c>
      <c r="K134" s="118"/>
      <c r="L134" s="118"/>
      <c r="M134" s="118"/>
      <c r="N134" s="118"/>
      <c r="O134" s="118"/>
      <c r="P134" s="99">
        <f t="shared" si="27"/>
        <v>2349300</v>
      </c>
    </row>
    <row r="135" spans="1:16" s="7" customFormat="1" ht="42" customHeight="1" x14ac:dyDescent="0.2">
      <c r="A135" s="56"/>
      <c r="B135" s="48"/>
      <c r="C135" s="138"/>
      <c r="D135" s="79" t="s">
        <v>458</v>
      </c>
      <c r="E135" s="73">
        <f t="shared" si="28"/>
        <v>2349300</v>
      </c>
      <c r="F135" s="74">
        <f>F134</f>
        <v>2349300</v>
      </c>
      <c r="G135" s="74"/>
      <c r="H135" s="74"/>
      <c r="I135" s="74"/>
      <c r="J135" s="73">
        <f t="shared" si="30"/>
        <v>0</v>
      </c>
      <c r="K135" s="74"/>
      <c r="L135" s="74"/>
      <c r="M135" s="74"/>
      <c r="N135" s="74"/>
      <c r="O135" s="74"/>
      <c r="P135" s="99">
        <f t="shared" si="27"/>
        <v>2349300</v>
      </c>
    </row>
    <row r="136" spans="1:16" s="14" customFormat="1" hidden="1" x14ac:dyDescent="0.2">
      <c r="A136" s="55" t="s">
        <v>258</v>
      </c>
      <c r="B136" s="135" t="s">
        <v>41</v>
      </c>
      <c r="C136" s="136" t="s">
        <v>58</v>
      </c>
      <c r="D136" s="37" t="s">
        <v>257</v>
      </c>
      <c r="E136" s="73">
        <f t="shared" si="28"/>
        <v>0</v>
      </c>
      <c r="F136" s="118"/>
      <c r="G136" s="118"/>
      <c r="H136" s="118"/>
      <c r="I136" s="118"/>
      <c r="J136" s="73">
        <f t="shared" si="30"/>
        <v>0</v>
      </c>
      <c r="K136" s="118"/>
      <c r="L136" s="118"/>
      <c r="M136" s="118"/>
      <c r="N136" s="118"/>
      <c r="O136" s="118"/>
      <c r="P136" s="99">
        <f t="shared" si="27"/>
        <v>0</v>
      </c>
    </row>
    <row r="137" spans="1:16" s="7" customFormat="1" ht="38.25" hidden="1" x14ac:dyDescent="0.2">
      <c r="A137" s="56"/>
      <c r="B137" s="48"/>
      <c r="C137" s="138"/>
      <c r="D137" s="79" t="s">
        <v>26</v>
      </c>
      <c r="E137" s="73">
        <f t="shared" si="28"/>
        <v>0</v>
      </c>
      <c r="F137" s="74">
        <f>F136</f>
        <v>0</v>
      </c>
      <c r="G137" s="74"/>
      <c r="H137" s="74"/>
      <c r="I137" s="74"/>
      <c r="J137" s="73">
        <f t="shared" si="30"/>
        <v>0</v>
      </c>
      <c r="K137" s="74"/>
      <c r="L137" s="74"/>
      <c r="M137" s="74"/>
      <c r="N137" s="74"/>
      <c r="O137" s="74"/>
      <c r="P137" s="99">
        <f t="shared" si="27"/>
        <v>0</v>
      </c>
    </row>
    <row r="138" spans="1:16" s="7" customFormat="1" ht="38.25" hidden="1" x14ac:dyDescent="0.2">
      <c r="A138" s="56">
        <v>1513028</v>
      </c>
      <c r="B138" s="48" t="s">
        <v>62</v>
      </c>
      <c r="C138" s="18" t="s">
        <v>58</v>
      </c>
      <c r="D138" s="24" t="s">
        <v>106</v>
      </c>
      <c r="E138" s="73">
        <f t="shared" si="28"/>
        <v>0</v>
      </c>
      <c r="F138" s="74">
        <v>0</v>
      </c>
      <c r="G138" s="74">
        <v>0</v>
      </c>
      <c r="H138" s="74"/>
      <c r="I138" s="74"/>
      <c r="J138" s="73">
        <f t="shared" si="30"/>
        <v>0</v>
      </c>
      <c r="K138" s="74"/>
      <c r="L138" s="74"/>
      <c r="M138" s="74"/>
      <c r="N138" s="74"/>
      <c r="O138" s="74"/>
      <c r="P138" s="99">
        <f t="shared" si="27"/>
        <v>0</v>
      </c>
    </row>
    <row r="139" spans="1:16" ht="38.25" hidden="1" x14ac:dyDescent="0.2">
      <c r="A139" s="56"/>
      <c r="B139" s="107"/>
      <c r="C139" s="18"/>
      <c r="D139" s="79" t="s">
        <v>26</v>
      </c>
      <c r="E139" s="73">
        <f t="shared" si="28"/>
        <v>0</v>
      </c>
      <c r="F139" s="74">
        <f t="shared" ref="F139:O139" si="32">F138</f>
        <v>0</v>
      </c>
      <c r="G139" s="74">
        <f t="shared" si="32"/>
        <v>0</v>
      </c>
      <c r="H139" s="74">
        <f t="shared" si="32"/>
        <v>0</v>
      </c>
      <c r="I139" s="74">
        <f t="shared" si="32"/>
        <v>0</v>
      </c>
      <c r="J139" s="73">
        <f t="shared" si="30"/>
        <v>0</v>
      </c>
      <c r="K139" s="74">
        <f>K138</f>
        <v>0</v>
      </c>
      <c r="L139" s="74">
        <f t="shared" si="32"/>
        <v>0</v>
      </c>
      <c r="M139" s="74">
        <f t="shared" si="32"/>
        <v>0</v>
      </c>
      <c r="N139" s="74">
        <f t="shared" si="32"/>
        <v>0</v>
      </c>
      <c r="O139" s="74">
        <f t="shared" si="32"/>
        <v>0</v>
      </c>
      <c r="P139" s="99">
        <f t="shared" si="27"/>
        <v>0</v>
      </c>
    </row>
    <row r="140" spans="1:16" ht="38.25" hidden="1" x14ac:dyDescent="0.2">
      <c r="A140" s="56" t="s">
        <v>260</v>
      </c>
      <c r="B140" s="107" t="s">
        <v>162</v>
      </c>
      <c r="C140" s="18"/>
      <c r="D140" s="79" t="s">
        <v>259</v>
      </c>
      <c r="E140" s="73">
        <f t="shared" ref="E140:P140" si="33">SUM(E141:E144)</f>
        <v>805400</v>
      </c>
      <c r="F140" s="73">
        <f t="shared" si="33"/>
        <v>805400</v>
      </c>
      <c r="G140" s="73">
        <f t="shared" si="33"/>
        <v>0</v>
      </c>
      <c r="H140" s="73">
        <f t="shared" si="33"/>
        <v>0</v>
      </c>
      <c r="I140" s="73">
        <f t="shared" si="33"/>
        <v>0</v>
      </c>
      <c r="J140" s="73">
        <f t="shared" si="33"/>
        <v>0</v>
      </c>
      <c r="K140" s="73">
        <f>SUM(K141:K144)</f>
        <v>0</v>
      </c>
      <c r="L140" s="73">
        <f t="shared" si="33"/>
        <v>0</v>
      </c>
      <c r="M140" s="73">
        <f t="shared" si="33"/>
        <v>0</v>
      </c>
      <c r="N140" s="73">
        <f t="shared" si="33"/>
        <v>0</v>
      </c>
      <c r="O140" s="73">
        <f t="shared" si="33"/>
        <v>0</v>
      </c>
      <c r="P140" s="99">
        <f t="shared" si="33"/>
        <v>805400</v>
      </c>
    </row>
    <row r="141" spans="1:16" s="16" customFormat="1" x14ac:dyDescent="0.2">
      <c r="A141" s="55" t="s">
        <v>262</v>
      </c>
      <c r="B141" s="71" t="s">
        <v>163</v>
      </c>
      <c r="C141" s="44" t="s">
        <v>128</v>
      </c>
      <c r="D141" s="60" t="s">
        <v>261</v>
      </c>
      <c r="E141" s="69">
        <f>F141+I141</f>
        <v>193400</v>
      </c>
      <c r="F141" s="118">
        <v>193400</v>
      </c>
      <c r="G141" s="118"/>
      <c r="H141" s="118"/>
      <c r="I141" s="118"/>
      <c r="J141" s="69">
        <f>L141+O141</f>
        <v>0</v>
      </c>
      <c r="K141" s="118"/>
      <c r="L141" s="118"/>
      <c r="M141" s="118"/>
      <c r="N141" s="118"/>
      <c r="O141" s="118"/>
      <c r="P141" s="114">
        <f t="shared" ref="P141:P205" si="34">E141+J141</f>
        <v>193400</v>
      </c>
    </row>
    <row r="142" spans="1:16" s="16" customFormat="1" x14ac:dyDescent="0.2">
      <c r="A142" s="55" t="s">
        <v>264</v>
      </c>
      <c r="B142" s="71" t="s">
        <v>263</v>
      </c>
      <c r="C142" s="44" t="s">
        <v>25</v>
      </c>
      <c r="D142" s="60" t="s">
        <v>165</v>
      </c>
      <c r="E142" s="69">
        <f>F142+I142</f>
        <v>12000</v>
      </c>
      <c r="F142" s="118">
        <v>12000</v>
      </c>
      <c r="G142" s="118"/>
      <c r="H142" s="118"/>
      <c r="I142" s="118"/>
      <c r="J142" s="69">
        <f>L142+O142</f>
        <v>0</v>
      </c>
      <c r="K142" s="118"/>
      <c r="L142" s="118"/>
      <c r="M142" s="118"/>
      <c r="N142" s="118"/>
      <c r="O142" s="118"/>
      <c r="P142" s="114">
        <f t="shared" si="34"/>
        <v>12000</v>
      </c>
    </row>
    <row r="143" spans="1:16" s="16" customFormat="1" ht="25.5" hidden="1" x14ac:dyDescent="0.2">
      <c r="A143" s="55" t="s">
        <v>266</v>
      </c>
      <c r="B143" s="71" t="s">
        <v>164</v>
      </c>
      <c r="C143" s="44" t="s">
        <v>25</v>
      </c>
      <c r="D143" s="60" t="s">
        <v>265</v>
      </c>
      <c r="E143" s="69">
        <f>F143+I143</f>
        <v>0</v>
      </c>
      <c r="F143" s="118"/>
      <c r="G143" s="118"/>
      <c r="H143" s="118"/>
      <c r="I143" s="118"/>
      <c r="J143" s="69">
        <f>L143+O143</f>
        <v>0</v>
      </c>
      <c r="K143" s="118"/>
      <c r="L143" s="118"/>
      <c r="M143" s="118"/>
      <c r="N143" s="118"/>
      <c r="O143" s="118"/>
      <c r="P143" s="114">
        <f t="shared" si="34"/>
        <v>0</v>
      </c>
    </row>
    <row r="144" spans="1:16" s="16" customFormat="1" ht="25.5" x14ac:dyDescent="0.2">
      <c r="A144" s="55" t="s">
        <v>268</v>
      </c>
      <c r="B144" s="71" t="s">
        <v>267</v>
      </c>
      <c r="C144" s="44" t="s">
        <v>25</v>
      </c>
      <c r="D144" s="60" t="s">
        <v>166</v>
      </c>
      <c r="E144" s="69">
        <f>F144+I144</f>
        <v>600000</v>
      </c>
      <c r="F144" s="118">
        <v>600000</v>
      </c>
      <c r="G144" s="118"/>
      <c r="H144" s="118"/>
      <c r="I144" s="118"/>
      <c r="J144" s="69">
        <f>L144+O144</f>
        <v>0</v>
      </c>
      <c r="K144" s="118"/>
      <c r="L144" s="118"/>
      <c r="M144" s="118"/>
      <c r="N144" s="118"/>
      <c r="O144" s="118"/>
      <c r="P144" s="114">
        <f t="shared" si="34"/>
        <v>600000</v>
      </c>
    </row>
    <row r="145" spans="1:16" ht="25.5" hidden="1" x14ac:dyDescent="0.2">
      <c r="A145" s="56" t="s">
        <v>269</v>
      </c>
      <c r="B145" s="107" t="s">
        <v>158</v>
      </c>
      <c r="C145" s="105"/>
      <c r="D145" s="82" t="s">
        <v>465</v>
      </c>
      <c r="E145" s="73">
        <f t="shared" si="28"/>
        <v>145312613</v>
      </c>
      <c r="F145" s="74">
        <f>F146+F148+F150+F152+F154+F156+F158+F160+F162</f>
        <v>145312613</v>
      </c>
      <c r="G145" s="74">
        <f t="shared" ref="G145:O145" si="35">G146+G148+G150+G152+G154+G156+G158+G160+G162</f>
        <v>0</v>
      </c>
      <c r="H145" s="74">
        <f t="shared" si="35"/>
        <v>0</v>
      </c>
      <c r="I145" s="74">
        <f t="shared" si="35"/>
        <v>0</v>
      </c>
      <c r="J145" s="73">
        <f t="shared" si="30"/>
        <v>0</v>
      </c>
      <c r="K145" s="74">
        <f>K146+K148+K150+K152+K154+K156+K158+K160+K162</f>
        <v>0</v>
      </c>
      <c r="L145" s="74">
        <f t="shared" si="35"/>
        <v>0</v>
      </c>
      <c r="M145" s="74">
        <f t="shared" si="35"/>
        <v>0</v>
      </c>
      <c r="N145" s="74">
        <f t="shared" si="35"/>
        <v>0</v>
      </c>
      <c r="O145" s="74">
        <f t="shared" si="35"/>
        <v>0</v>
      </c>
      <c r="P145" s="99">
        <f t="shared" si="34"/>
        <v>145312613</v>
      </c>
    </row>
    <row r="146" spans="1:16" s="14" customFormat="1" x14ac:dyDescent="0.2">
      <c r="A146" s="55" t="s">
        <v>271</v>
      </c>
      <c r="B146" s="135" t="s">
        <v>42</v>
      </c>
      <c r="C146" s="38" t="s">
        <v>1</v>
      </c>
      <c r="D146" s="60" t="s">
        <v>270</v>
      </c>
      <c r="E146" s="73">
        <f t="shared" si="28"/>
        <v>2000000</v>
      </c>
      <c r="F146" s="118">
        <v>2000000</v>
      </c>
      <c r="G146" s="118"/>
      <c r="H146" s="118"/>
      <c r="I146" s="118"/>
      <c r="J146" s="73">
        <f t="shared" si="30"/>
        <v>0</v>
      </c>
      <c r="K146" s="118"/>
      <c r="L146" s="118"/>
      <c r="M146" s="118"/>
      <c r="N146" s="118"/>
      <c r="O146" s="118"/>
      <c r="P146" s="99">
        <f t="shared" si="34"/>
        <v>2000000</v>
      </c>
    </row>
    <row r="147" spans="1:16" s="7" customFormat="1" ht="114.75" x14ac:dyDescent="0.2">
      <c r="A147" s="56"/>
      <c r="B147" s="48"/>
      <c r="C147" s="105"/>
      <c r="D147" s="140" t="s">
        <v>459</v>
      </c>
      <c r="E147" s="73">
        <f t="shared" si="28"/>
        <v>2000000</v>
      </c>
      <c r="F147" s="74">
        <f>F146</f>
        <v>2000000</v>
      </c>
      <c r="G147" s="74"/>
      <c r="H147" s="74"/>
      <c r="I147" s="74"/>
      <c r="J147" s="73">
        <f t="shared" si="30"/>
        <v>0</v>
      </c>
      <c r="K147" s="74"/>
      <c r="L147" s="74"/>
      <c r="M147" s="74"/>
      <c r="N147" s="74"/>
      <c r="O147" s="74"/>
      <c r="P147" s="99">
        <f t="shared" si="34"/>
        <v>2000000</v>
      </c>
    </row>
    <row r="148" spans="1:16" s="14" customFormat="1" x14ac:dyDescent="0.2">
      <c r="A148" s="55" t="s">
        <v>272</v>
      </c>
      <c r="B148" s="135" t="s">
        <v>43</v>
      </c>
      <c r="C148" s="38" t="s">
        <v>1</v>
      </c>
      <c r="D148" s="37" t="s">
        <v>111</v>
      </c>
      <c r="E148" s="73">
        <f t="shared" si="28"/>
        <v>500000</v>
      </c>
      <c r="F148" s="118">
        <v>500000</v>
      </c>
      <c r="G148" s="118"/>
      <c r="H148" s="118"/>
      <c r="I148" s="118"/>
      <c r="J148" s="73">
        <f t="shared" si="30"/>
        <v>0</v>
      </c>
      <c r="K148" s="118"/>
      <c r="L148" s="118"/>
      <c r="M148" s="118"/>
      <c r="N148" s="118"/>
      <c r="O148" s="118"/>
      <c r="P148" s="99">
        <f t="shared" si="34"/>
        <v>500000</v>
      </c>
    </row>
    <row r="149" spans="1:16" s="7" customFormat="1" ht="114.75" x14ac:dyDescent="0.2">
      <c r="A149" s="56"/>
      <c r="B149" s="48"/>
      <c r="C149" s="105"/>
      <c r="D149" s="79" t="s">
        <v>459</v>
      </c>
      <c r="E149" s="73">
        <f t="shared" si="28"/>
        <v>500000</v>
      </c>
      <c r="F149" s="74">
        <f>F148</f>
        <v>500000</v>
      </c>
      <c r="G149" s="74"/>
      <c r="H149" s="74"/>
      <c r="I149" s="74"/>
      <c r="J149" s="73">
        <f t="shared" si="30"/>
        <v>0</v>
      </c>
      <c r="K149" s="74"/>
      <c r="L149" s="74"/>
      <c r="M149" s="74"/>
      <c r="N149" s="74"/>
      <c r="O149" s="74"/>
      <c r="P149" s="99">
        <f t="shared" si="34"/>
        <v>500000</v>
      </c>
    </row>
    <row r="150" spans="1:16" s="14" customFormat="1" x14ac:dyDescent="0.2">
      <c r="A150" s="55" t="s">
        <v>273</v>
      </c>
      <c r="B150" s="135" t="s">
        <v>44</v>
      </c>
      <c r="C150" s="38" t="s">
        <v>1</v>
      </c>
      <c r="D150" s="37" t="s">
        <v>107</v>
      </c>
      <c r="E150" s="73">
        <f t="shared" si="28"/>
        <v>71212613</v>
      </c>
      <c r="F150" s="118">
        <v>71212613</v>
      </c>
      <c r="G150" s="118"/>
      <c r="H150" s="118"/>
      <c r="I150" s="118"/>
      <c r="J150" s="73">
        <f t="shared" si="30"/>
        <v>0</v>
      </c>
      <c r="K150" s="118"/>
      <c r="L150" s="118"/>
      <c r="M150" s="118"/>
      <c r="N150" s="118"/>
      <c r="O150" s="118"/>
      <c r="P150" s="99">
        <f t="shared" si="34"/>
        <v>71212613</v>
      </c>
    </row>
    <row r="151" spans="1:16" s="7" customFormat="1" ht="114.75" x14ac:dyDescent="0.2">
      <c r="A151" s="56"/>
      <c r="B151" s="48"/>
      <c r="C151" s="105"/>
      <c r="D151" s="140" t="s">
        <v>459</v>
      </c>
      <c r="E151" s="73">
        <f t="shared" si="28"/>
        <v>71212613</v>
      </c>
      <c r="F151" s="74">
        <f>F150</f>
        <v>71212613</v>
      </c>
      <c r="G151" s="74"/>
      <c r="H151" s="74"/>
      <c r="I151" s="74"/>
      <c r="J151" s="73">
        <f t="shared" si="30"/>
        <v>0</v>
      </c>
      <c r="K151" s="74"/>
      <c r="L151" s="74"/>
      <c r="M151" s="74"/>
      <c r="N151" s="74"/>
      <c r="O151" s="74"/>
      <c r="P151" s="99">
        <f t="shared" si="34"/>
        <v>71212613</v>
      </c>
    </row>
    <row r="152" spans="1:16" s="14" customFormat="1" x14ac:dyDescent="0.2">
      <c r="A152" s="55" t="s">
        <v>274</v>
      </c>
      <c r="B152" s="135" t="s">
        <v>45</v>
      </c>
      <c r="C152" s="38" t="s">
        <v>1</v>
      </c>
      <c r="D152" s="76" t="s">
        <v>108</v>
      </c>
      <c r="E152" s="73">
        <f t="shared" si="28"/>
        <v>12000000</v>
      </c>
      <c r="F152" s="118">
        <v>12000000</v>
      </c>
      <c r="G152" s="118"/>
      <c r="H152" s="118"/>
      <c r="I152" s="118"/>
      <c r="J152" s="73">
        <f t="shared" si="30"/>
        <v>0</v>
      </c>
      <c r="K152" s="118"/>
      <c r="L152" s="118"/>
      <c r="M152" s="118"/>
      <c r="N152" s="118"/>
      <c r="O152" s="118"/>
      <c r="P152" s="99">
        <f t="shared" si="34"/>
        <v>12000000</v>
      </c>
    </row>
    <row r="153" spans="1:16" s="7" customFormat="1" ht="114.75" x14ac:dyDescent="0.2">
      <c r="A153" s="56"/>
      <c r="B153" s="48"/>
      <c r="C153" s="105"/>
      <c r="D153" s="140" t="s">
        <v>459</v>
      </c>
      <c r="E153" s="73">
        <f t="shared" si="28"/>
        <v>12000000</v>
      </c>
      <c r="F153" s="74">
        <f>F152</f>
        <v>12000000</v>
      </c>
      <c r="G153" s="74"/>
      <c r="H153" s="74"/>
      <c r="I153" s="74"/>
      <c r="J153" s="73">
        <f t="shared" si="30"/>
        <v>0</v>
      </c>
      <c r="K153" s="74"/>
      <c r="L153" s="74"/>
      <c r="M153" s="74"/>
      <c r="N153" s="74"/>
      <c r="O153" s="74"/>
      <c r="P153" s="99">
        <f t="shared" si="34"/>
        <v>12000000</v>
      </c>
    </row>
    <row r="154" spans="1:16" s="14" customFormat="1" x14ac:dyDescent="0.2">
      <c r="A154" s="55" t="s">
        <v>275</v>
      </c>
      <c r="B154" s="135" t="s">
        <v>46</v>
      </c>
      <c r="C154" s="38" t="s">
        <v>1</v>
      </c>
      <c r="D154" s="60" t="s">
        <v>109</v>
      </c>
      <c r="E154" s="73">
        <f t="shared" si="28"/>
        <v>33000000</v>
      </c>
      <c r="F154" s="118">
        <v>33000000</v>
      </c>
      <c r="G154" s="118"/>
      <c r="H154" s="118"/>
      <c r="I154" s="118"/>
      <c r="J154" s="73">
        <f t="shared" si="30"/>
        <v>0</v>
      </c>
      <c r="K154" s="118"/>
      <c r="L154" s="118"/>
      <c r="M154" s="118"/>
      <c r="N154" s="118"/>
      <c r="O154" s="118"/>
      <c r="P154" s="99">
        <f t="shared" si="34"/>
        <v>33000000</v>
      </c>
    </row>
    <row r="155" spans="1:16" s="7" customFormat="1" ht="114.75" x14ac:dyDescent="0.2">
      <c r="A155" s="56"/>
      <c r="B155" s="48"/>
      <c r="C155" s="105"/>
      <c r="D155" s="140" t="s">
        <v>459</v>
      </c>
      <c r="E155" s="73">
        <f t="shared" si="28"/>
        <v>33000000</v>
      </c>
      <c r="F155" s="74">
        <f>F154</f>
        <v>33000000</v>
      </c>
      <c r="G155" s="74"/>
      <c r="H155" s="74"/>
      <c r="I155" s="74"/>
      <c r="J155" s="73">
        <f t="shared" si="30"/>
        <v>0</v>
      </c>
      <c r="K155" s="74"/>
      <c r="L155" s="74"/>
      <c r="M155" s="74"/>
      <c r="N155" s="74"/>
      <c r="O155" s="74"/>
      <c r="P155" s="99">
        <f t="shared" si="34"/>
        <v>33000000</v>
      </c>
    </row>
    <row r="156" spans="1:16" s="14" customFormat="1" x14ac:dyDescent="0.2">
      <c r="A156" s="55" t="s">
        <v>276</v>
      </c>
      <c r="B156" s="135" t="s">
        <v>47</v>
      </c>
      <c r="C156" s="38" t="s">
        <v>1</v>
      </c>
      <c r="D156" s="60" t="s">
        <v>110</v>
      </c>
      <c r="E156" s="73">
        <f t="shared" si="28"/>
        <v>700000</v>
      </c>
      <c r="F156" s="118">
        <v>700000</v>
      </c>
      <c r="G156" s="118"/>
      <c r="H156" s="118"/>
      <c r="I156" s="118"/>
      <c r="J156" s="73">
        <f t="shared" si="30"/>
        <v>0</v>
      </c>
      <c r="K156" s="118"/>
      <c r="L156" s="118"/>
      <c r="M156" s="118"/>
      <c r="N156" s="118"/>
      <c r="O156" s="118"/>
      <c r="P156" s="99">
        <f t="shared" si="34"/>
        <v>700000</v>
      </c>
    </row>
    <row r="157" spans="1:16" s="7" customFormat="1" ht="114.75" x14ac:dyDescent="0.2">
      <c r="A157" s="56"/>
      <c r="B157" s="48"/>
      <c r="C157" s="105"/>
      <c r="D157" s="140" t="s">
        <v>459</v>
      </c>
      <c r="E157" s="73">
        <f t="shared" si="28"/>
        <v>700000</v>
      </c>
      <c r="F157" s="74">
        <f>F156</f>
        <v>700000</v>
      </c>
      <c r="G157" s="74"/>
      <c r="H157" s="74"/>
      <c r="I157" s="74"/>
      <c r="J157" s="73">
        <f t="shared" si="30"/>
        <v>0</v>
      </c>
      <c r="K157" s="74"/>
      <c r="L157" s="74"/>
      <c r="M157" s="74"/>
      <c r="N157" s="74"/>
      <c r="O157" s="74"/>
      <c r="P157" s="99">
        <f t="shared" si="34"/>
        <v>700000</v>
      </c>
    </row>
    <row r="158" spans="1:16" s="14" customFormat="1" x14ac:dyDescent="0.2">
      <c r="A158" s="55" t="s">
        <v>277</v>
      </c>
      <c r="B158" s="135" t="s">
        <v>48</v>
      </c>
      <c r="C158" s="38" t="s">
        <v>1</v>
      </c>
      <c r="D158" s="141" t="s">
        <v>466</v>
      </c>
      <c r="E158" s="73">
        <f>F158+I158</f>
        <v>25800000</v>
      </c>
      <c r="F158" s="118">
        <v>25800000</v>
      </c>
      <c r="G158" s="118"/>
      <c r="H158" s="118"/>
      <c r="I158" s="118"/>
      <c r="J158" s="73">
        <f t="shared" si="30"/>
        <v>0</v>
      </c>
      <c r="K158" s="118"/>
      <c r="L158" s="118"/>
      <c r="M158" s="118"/>
      <c r="N158" s="118"/>
      <c r="O158" s="118"/>
      <c r="P158" s="99">
        <f t="shared" si="34"/>
        <v>25800000</v>
      </c>
    </row>
    <row r="159" spans="1:16" s="7" customFormat="1" ht="114.75" x14ac:dyDescent="0.2">
      <c r="A159" s="56"/>
      <c r="B159" s="48"/>
      <c r="C159" s="105"/>
      <c r="D159" s="140" t="s">
        <v>459</v>
      </c>
      <c r="E159" s="73">
        <f>F159+I159</f>
        <v>25800000</v>
      </c>
      <c r="F159" s="74">
        <f>F158</f>
        <v>25800000</v>
      </c>
      <c r="G159" s="74"/>
      <c r="H159" s="74"/>
      <c r="I159" s="74"/>
      <c r="J159" s="73">
        <f t="shared" si="30"/>
        <v>0</v>
      </c>
      <c r="K159" s="74"/>
      <c r="L159" s="74"/>
      <c r="M159" s="74"/>
      <c r="N159" s="74"/>
      <c r="O159" s="74"/>
      <c r="P159" s="99">
        <f t="shared" si="34"/>
        <v>25800000</v>
      </c>
    </row>
    <row r="160" spans="1:16" s="14" customFormat="1" hidden="1" x14ac:dyDescent="0.2">
      <c r="A160" s="55" t="s">
        <v>279</v>
      </c>
      <c r="B160" s="135" t="s">
        <v>49</v>
      </c>
      <c r="C160" s="38" t="s">
        <v>1</v>
      </c>
      <c r="D160" s="60" t="s">
        <v>278</v>
      </c>
      <c r="E160" s="73">
        <f t="shared" si="28"/>
        <v>0</v>
      </c>
      <c r="F160" s="118"/>
      <c r="G160" s="118"/>
      <c r="H160" s="118"/>
      <c r="I160" s="118"/>
      <c r="J160" s="73">
        <f t="shared" si="30"/>
        <v>0</v>
      </c>
      <c r="K160" s="118"/>
      <c r="L160" s="118"/>
      <c r="M160" s="118"/>
      <c r="N160" s="118"/>
      <c r="O160" s="118"/>
      <c r="P160" s="99">
        <f t="shared" si="34"/>
        <v>0</v>
      </c>
    </row>
    <row r="161" spans="1:16" s="7" customFormat="1" ht="114.75" hidden="1" x14ac:dyDescent="0.2">
      <c r="A161" s="56"/>
      <c r="B161" s="48"/>
      <c r="C161" s="105"/>
      <c r="D161" s="140" t="s">
        <v>459</v>
      </c>
      <c r="E161" s="73">
        <f t="shared" si="28"/>
        <v>0</v>
      </c>
      <c r="F161" s="74">
        <f>F160</f>
        <v>0</v>
      </c>
      <c r="G161" s="74"/>
      <c r="H161" s="74"/>
      <c r="I161" s="74"/>
      <c r="J161" s="73">
        <f t="shared" si="30"/>
        <v>0</v>
      </c>
      <c r="K161" s="74"/>
      <c r="L161" s="74"/>
      <c r="M161" s="74"/>
      <c r="N161" s="74"/>
      <c r="O161" s="74"/>
      <c r="P161" s="99">
        <f t="shared" si="34"/>
        <v>0</v>
      </c>
    </row>
    <row r="162" spans="1:16" s="16" customFormat="1" ht="20.25" customHeight="1" x14ac:dyDescent="0.2">
      <c r="A162" s="55" t="s">
        <v>280</v>
      </c>
      <c r="B162" s="71" t="s">
        <v>50</v>
      </c>
      <c r="C162" s="38" t="s">
        <v>1</v>
      </c>
      <c r="D162" s="60" t="s">
        <v>606</v>
      </c>
      <c r="E162" s="73">
        <f t="shared" si="28"/>
        <v>100000</v>
      </c>
      <c r="F162" s="118">
        <f>F163</f>
        <v>100000</v>
      </c>
      <c r="G162" s="118"/>
      <c r="H162" s="118"/>
      <c r="I162" s="118"/>
      <c r="J162" s="73">
        <f t="shared" si="30"/>
        <v>0</v>
      </c>
      <c r="K162" s="118"/>
      <c r="L162" s="118"/>
      <c r="M162" s="118"/>
      <c r="N162" s="118"/>
      <c r="O162" s="118"/>
      <c r="P162" s="99">
        <f t="shared" si="34"/>
        <v>100000</v>
      </c>
    </row>
    <row r="163" spans="1:16" ht="114.75" x14ac:dyDescent="0.2">
      <c r="A163" s="56"/>
      <c r="B163" s="107"/>
      <c r="C163" s="105" t="s">
        <v>64</v>
      </c>
      <c r="D163" s="79" t="s">
        <v>459</v>
      </c>
      <c r="E163" s="73">
        <f t="shared" si="28"/>
        <v>100000</v>
      </c>
      <c r="F163" s="74">
        <v>100000</v>
      </c>
      <c r="G163" s="74"/>
      <c r="H163" s="74"/>
      <c r="I163" s="74"/>
      <c r="J163" s="73">
        <f t="shared" si="30"/>
        <v>0</v>
      </c>
      <c r="K163" s="74"/>
      <c r="L163" s="74"/>
      <c r="M163" s="74"/>
      <c r="N163" s="74"/>
      <c r="O163" s="74"/>
      <c r="P163" s="99">
        <f t="shared" si="34"/>
        <v>100000</v>
      </c>
    </row>
    <row r="164" spans="1:16" ht="76.5" hidden="1" x14ac:dyDescent="0.2">
      <c r="A164" s="56" t="s">
        <v>281</v>
      </c>
      <c r="B164" s="142" t="s">
        <v>51</v>
      </c>
      <c r="C164" s="105"/>
      <c r="D164" s="79" t="s">
        <v>489</v>
      </c>
      <c r="E164" s="73">
        <f t="shared" si="28"/>
        <v>44800000</v>
      </c>
      <c r="F164" s="74">
        <f>F166+F168+F170+F172+F174+F176</f>
        <v>44800000</v>
      </c>
      <c r="G164" s="74"/>
      <c r="H164" s="74"/>
      <c r="I164" s="74"/>
      <c r="J164" s="73">
        <f t="shared" si="30"/>
        <v>0</v>
      </c>
      <c r="K164" s="74"/>
      <c r="L164" s="74"/>
      <c r="M164" s="74"/>
      <c r="N164" s="74"/>
      <c r="O164" s="74"/>
      <c r="P164" s="99">
        <f t="shared" si="34"/>
        <v>44800000</v>
      </c>
    </row>
    <row r="165" spans="1:16" hidden="1" x14ac:dyDescent="0.2">
      <c r="A165" s="56"/>
      <c r="B165" s="48"/>
      <c r="C165" s="105"/>
      <c r="D165" s="140"/>
      <c r="E165" s="73">
        <f t="shared" si="28"/>
        <v>0</v>
      </c>
      <c r="F165" s="74"/>
      <c r="G165" s="74"/>
      <c r="H165" s="74"/>
      <c r="I165" s="74"/>
      <c r="J165" s="73">
        <f t="shared" si="30"/>
        <v>0</v>
      </c>
      <c r="K165" s="74"/>
      <c r="L165" s="74"/>
      <c r="M165" s="74"/>
      <c r="N165" s="74"/>
      <c r="O165" s="74"/>
      <c r="P165" s="99">
        <f t="shared" si="34"/>
        <v>0</v>
      </c>
    </row>
    <row r="166" spans="1:16" s="16" customFormat="1" ht="25.5" x14ac:dyDescent="0.2">
      <c r="A166" s="55" t="s">
        <v>478</v>
      </c>
      <c r="B166" s="135" t="s">
        <v>473</v>
      </c>
      <c r="C166" s="38" t="s">
        <v>61</v>
      </c>
      <c r="D166" s="143" t="s">
        <v>483</v>
      </c>
      <c r="E166" s="69">
        <f>F166+J166</f>
        <v>32500000</v>
      </c>
      <c r="F166" s="118">
        <v>32500000</v>
      </c>
      <c r="G166" s="118"/>
      <c r="H166" s="118"/>
      <c r="I166" s="118"/>
      <c r="J166" s="69"/>
      <c r="K166" s="118"/>
      <c r="L166" s="118"/>
      <c r="M166" s="118"/>
      <c r="N166" s="118"/>
      <c r="O166" s="118"/>
      <c r="P166" s="99">
        <f t="shared" si="34"/>
        <v>32500000</v>
      </c>
    </row>
    <row r="167" spans="1:16" s="16" customFormat="1" ht="114.75" x14ac:dyDescent="0.2">
      <c r="A167" s="55"/>
      <c r="B167" s="135"/>
      <c r="C167" s="38"/>
      <c r="D167" s="140" t="s">
        <v>459</v>
      </c>
      <c r="E167" s="73">
        <f t="shared" ref="E167:E175" si="36">F167+J167</f>
        <v>32500000</v>
      </c>
      <c r="F167" s="74">
        <f>F166</f>
        <v>32500000</v>
      </c>
      <c r="G167" s="118"/>
      <c r="H167" s="118"/>
      <c r="I167" s="118"/>
      <c r="J167" s="69"/>
      <c r="K167" s="118"/>
      <c r="L167" s="118"/>
      <c r="M167" s="118"/>
      <c r="N167" s="118"/>
      <c r="O167" s="118"/>
      <c r="P167" s="99">
        <f t="shared" si="34"/>
        <v>32500000</v>
      </c>
    </row>
    <row r="168" spans="1:16" s="16" customFormat="1" ht="25.5" x14ac:dyDescent="0.2">
      <c r="A168" s="55" t="s">
        <v>479</v>
      </c>
      <c r="B168" s="135" t="s">
        <v>474</v>
      </c>
      <c r="C168" s="38" t="s">
        <v>61</v>
      </c>
      <c r="D168" s="143" t="s">
        <v>484</v>
      </c>
      <c r="E168" s="69">
        <f t="shared" si="36"/>
        <v>9000000</v>
      </c>
      <c r="F168" s="118">
        <f>F169</f>
        <v>9000000</v>
      </c>
      <c r="G168" s="118"/>
      <c r="H168" s="118"/>
      <c r="I168" s="118"/>
      <c r="J168" s="69"/>
      <c r="K168" s="118"/>
      <c r="L168" s="118"/>
      <c r="M168" s="118"/>
      <c r="N168" s="118"/>
      <c r="O168" s="118"/>
      <c r="P168" s="99">
        <f t="shared" si="34"/>
        <v>9000000</v>
      </c>
    </row>
    <row r="169" spans="1:16" s="16" customFormat="1" ht="114.75" x14ac:dyDescent="0.2">
      <c r="A169" s="55"/>
      <c r="B169" s="135"/>
      <c r="C169" s="38"/>
      <c r="D169" s="140" t="s">
        <v>459</v>
      </c>
      <c r="E169" s="73">
        <f t="shared" si="36"/>
        <v>9000000</v>
      </c>
      <c r="F169" s="74">
        <v>9000000</v>
      </c>
      <c r="G169" s="118"/>
      <c r="H169" s="118"/>
      <c r="I169" s="118"/>
      <c r="J169" s="69"/>
      <c r="K169" s="118"/>
      <c r="L169" s="118"/>
      <c r="M169" s="118"/>
      <c r="N169" s="118"/>
      <c r="O169" s="118"/>
      <c r="P169" s="99">
        <f t="shared" si="34"/>
        <v>9000000</v>
      </c>
    </row>
    <row r="170" spans="1:16" s="16" customFormat="1" ht="25.5" x14ac:dyDescent="0.2">
      <c r="A170" s="55" t="s">
        <v>480</v>
      </c>
      <c r="B170" s="135" t="s">
        <v>475</v>
      </c>
      <c r="C170" s="38" t="s">
        <v>61</v>
      </c>
      <c r="D170" s="143" t="s">
        <v>485</v>
      </c>
      <c r="E170" s="69">
        <f t="shared" si="36"/>
        <v>2000000</v>
      </c>
      <c r="F170" s="118">
        <v>2000000</v>
      </c>
      <c r="G170" s="118"/>
      <c r="H170" s="118"/>
      <c r="I170" s="118"/>
      <c r="J170" s="69"/>
      <c r="K170" s="118"/>
      <c r="L170" s="118"/>
      <c r="M170" s="118"/>
      <c r="N170" s="118"/>
      <c r="O170" s="118"/>
      <c r="P170" s="99">
        <f t="shared" si="34"/>
        <v>2000000</v>
      </c>
    </row>
    <row r="171" spans="1:16" s="16" customFormat="1" ht="114.75" x14ac:dyDescent="0.2">
      <c r="A171" s="55"/>
      <c r="B171" s="135"/>
      <c r="C171" s="38"/>
      <c r="D171" s="140" t="s">
        <v>459</v>
      </c>
      <c r="E171" s="73">
        <f t="shared" si="36"/>
        <v>2000000</v>
      </c>
      <c r="F171" s="74">
        <f>F170</f>
        <v>2000000</v>
      </c>
      <c r="G171" s="118"/>
      <c r="H171" s="118"/>
      <c r="I171" s="118"/>
      <c r="J171" s="69"/>
      <c r="K171" s="118"/>
      <c r="L171" s="118"/>
      <c r="M171" s="118"/>
      <c r="N171" s="118"/>
      <c r="O171" s="118"/>
      <c r="P171" s="99">
        <f t="shared" si="34"/>
        <v>2000000</v>
      </c>
    </row>
    <row r="172" spans="1:16" s="16" customFormat="1" ht="25.5" x14ac:dyDescent="0.2">
      <c r="A172" s="55" t="s">
        <v>481</v>
      </c>
      <c r="B172" s="135" t="s">
        <v>476</v>
      </c>
      <c r="C172" s="38" t="s">
        <v>61</v>
      </c>
      <c r="D172" s="143" t="s">
        <v>486</v>
      </c>
      <c r="E172" s="69">
        <f t="shared" si="36"/>
        <v>1000000</v>
      </c>
      <c r="F172" s="118">
        <v>1000000</v>
      </c>
      <c r="G172" s="118"/>
      <c r="H172" s="118"/>
      <c r="I172" s="118"/>
      <c r="J172" s="69"/>
      <c r="K172" s="118"/>
      <c r="L172" s="118"/>
      <c r="M172" s="118"/>
      <c r="N172" s="118"/>
      <c r="O172" s="118"/>
      <c r="P172" s="99">
        <f t="shared" si="34"/>
        <v>1000000</v>
      </c>
    </row>
    <row r="173" spans="1:16" s="16" customFormat="1" ht="114.75" x14ac:dyDescent="0.2">
      <c r="A173" s="55"/>
      <c r="B173" s="135"/>
      <c r="C173" s="38"/>
      <c r="D173" s="140" t="s">
        <v>459</v>
      </c>
      <c r="E173" s="73">
        <f t="shared" si="36"/>
        <v>1000000</v>
      </c>
      <c r="F173" s="74">
        <f>F172</f>
        <v>1000000</v>
      </c>
      <c r="G173" s="118"/>
      <c r="H173" s="118"/>
      <c r="I173" s="118"/>
      <c r="J173" s="69"/>
      <c r="K173" s="118"/>
      <c r="L173" s="118"/>
      <c r="M173" s="118"/>
      <c r="N173" s="118"/>
      <c r="O173" s="118"/>
      <c r="P173" s="99">
        <f t="shared" si="34"/>
        <v>1000000</v>
      </c>
    </row>
    <row r="174" spans="1:16" s="16" customFormat="1" ht="38.25" x14ac:dyDescent="0.2">
      <c r="A174" s="55" t="s">
        <v>482</v>
      </c>
      <c r="B174" s="135" t="s">
        <v>477</v>
      </c>
      <c r="C174" s="38" t="s">
        <v>61</v>
      </c>
      <c r="D174" s="143" t="s">
        <v>487</v>
      </c>
      <c r="E174" s="69">
        <f t="shared" si="36"/>
        <v>200000</v>
      </c>
      <c r="F174" s="118">
        <f>F175</f>
        <v>200000</v>
      </c>
      <c r="G174" s="118"/>
      <c r="H174" s="118"/>
      <c r="I174" s="118"/>
      <c r="J174" s="69"/>
      <c r="K174" s="118"/>
      <c r="L174" s="118"/>
      <c r="M174" s="118"/>
      <c r="N174" s="118"/>
      <c r="O174" s="118"/>
      <c r="P174" s="99">
        <f t="shared" si="34"/>
        <v>200000</v>
      </c>
    </row>
    <row r="175" spans="1:16" s="16" customFormat="1" ht="114.75" x14ac:dyDescent="0.2">
      <c r="A175" s="55"/>
      <c r="B175" s="135"/>
      <c r="C175" s="38"/>
      <c r="D175" s="140" t="s">
        <v>459</v>
      </c>
      <c r="E175" s="73">
        <f t="shared" si="36"/>
        <v>200000</v>
      </c>
      <c r="F175" s="74">
        <v>200000</v>
      </c>
      <c r="G175" s="118"/>
      <c r="H175" s="118"/>
      <c r="I175" s="118"/>
      <c r="J175" s="69"/>
      <c r="K175" s="118"/>
      <c r="L175" s="118"/>
      <c r="M175" s="118"/>
      <c r="N175" s="118"/>
      <c r="O175" s="118"/>
      <c r="P175" s="99">
        <f t="shared" si="34"/>
        <v>200000</v>
      </c>
    </row>
    <row r="176" spans="1:16" s="16" customFormat="1" ht="89.25" x14ac:dyDescent="0.2">
      <c r="A176" s="55" t="s">
        <v>603</v>
      </c>
      <c r="B176" s="135" t="s">
        <v>604</v>
      </c>
      <c r="C176" s="38" t="s">
        <v>1</v>
      </c>
      <c r="D176" s="60" t="s">
        <v>607</v>
      </c>
      <c r="E176" s="73">
        <f>F176</f>
        <v>100000</v>
      </c>
      <c r="F176" s="74">
        <f>F177</f>
        <v>100000</v>
      </c>
      <c r="G176" s="118"/>
      <c r="H176" s="118"/>
      <c r="I176" s="118"/>
      <c r="J176" s="69"/>
      <c r="K176" s="118"/>
      <c r="L176" s="118"/>
      <c r="M176" s="118"/>
      <c r="N176" s="118"/>
      <c r="O176" s="118"/>
      <c r="P176" s="99">
        <f t="shared" si="34"/>
        <v>100000</v>
      </c>
    </row>
    <row r="177" spans="1:16" s="16" customFormat="1" ht="114.75" x14ac:dyDescent="0.2">
      <c r="A177" s="55"/>
      <c r="B177" s="135"/>
      <c r="C177" s="38"/>
      <c r="D177" s="79" t="s">
        <v>459</v>
      </c>
      <c r="E177" s="73">
        <f>F177</f>
        <v>100000</v>
      </c>
      <c r="F177" s="74">
        <v>100000</v>
      </c>
      <c r="G177" s="118"/>
      <c r="H177" s="118"/>
      <c r="I177" s="118"/>
      <c r="J177" s="69"/>
      <c r="K177" s="118"/>
      <c r="L177" s="118"/>
      <c r="M177" s="118"/>
      <c r="N177" s="118"/>
      <c r="O177" s="118"/>
      <c r="P177" s="99">
        <f t="shared" si="34"/>
        <v>100000</v>
      </c>
    </row>
    <row r="178" spans="1:16" ht="25.5" hidden="1" x14ac:dyDescent="0.2">
      <c r="A178" s="56" t="s">
        <v>293</v>
      </c>
      <c r="B178" s="144" t="s">
        <v>160</v>
      </c>
      <c r="C178" s="144" t="s">
        <v>61</v>
      </c>
      <c r="D178" s="145" t="s">
        <v>436</v>
      </c>
      <c r="E178" s="73">
        <f>F178+I178</f>
        <v>10791100</v>
      </c>
      <c r="F178" s="74">
        <f>SUM(F179:F180)</f>
        <v>10791100</v>
      </c>
      <c r="G178" s="74">
        <f>SUM(G179:G180)</f>
        <v>7515984</v>
      </c>
      <c r="H178" s="74">
        <f>SUM(H179:H180)</f>
        <v>926300</v>
      </c>
      <c r="I178" s="74">
        <f>SUM(I179:I180)</f>
        <v>0</v>
      </c>
      <c r="J178" s="73">
        <f>L178+O178</f>
        <v>619600</v>
      </c>
      <c r="K178" s="74">
        <f>K179+K180</f>
        <v>87000</v>
      </c>
      <c r="L178" s="74">
        <f>L179</f>
        <v>532600</v>
      </c>
      <c r="M178" s="74">
        <f>M179</f>
        <v>16700</v>
      </c>
      <c r="N178" s="74">
        <f>N179</f>
        <v>353200</v>
      </c>
      <c r="O178" s="74">
        <f>O179+O180</f>
        <v>87000</v>
      </c>
      <c r="P178" s="99">
        <f t="shared" si="34"/>
        <v>11410700</v>
      </c>
    </row>
    <row r="179" spans="1:16" s="16" customFormat="1" ht="27.6" customHeight="1" x14ac:dyDescent="0.2">
      <c r="A179" s="55" t="s">
        <v>294</v>
      </c>
      <c r="B179" s="44" t="s">
        <v>53</v>
      </c>
      <c r="C179" s="44" t="s">
        <v>63</v>
      </c>
      <c r="D179" s="60" t="s">
        <v>292</v>
      </c>
      <c r="E179" s="73">
        <f>F179+I179</f>
        <v>6527800</v>
      </c>
      <c r="F179" s="118">
        <v>6527800</v>
      </c>
      <c r="G179" s="118">
        <v>4862132</v>
      </c>
      <c r="H179" s="118">
        <v>158350</v>
      </c>
      <c r="I179" s="118"/>
      <c r="J179" s="73">
        <f>L179+O179</f>
        <v>562600</v>
      </c>
      <c r="K179" s="118">
        <v>30000</v>
      </c>
      <c r="L179" s="118">
        <v>532600</v>
      </c>
      <c r="M179" s="118">
        <v>16700</v>
      </c>
      <c r="N179" s="118">
        <v>353200</v>
      </c>
      <c r="O179" s="74">
        <f>K179</f>
        <v>30000</v>
      </c>
      <c r="P179" s="99">
        <f t="shared" si="34"/>
        <v>7090400</v>
      </c>
    </row>
    <row r="180" spans="1:16" s="16" customFormat="1" x14ac:dyDescent="0.2">
      <c r="A180" s="55" t="s">
        <v>295</v>
      </c>
      <c r="B180" s="44" t="s">
        <v>54</v>
      </c>
      <c r="C180" s="44" t="s">
        <v>61</v>
      </c>
      <c r="D180" s="60" t="s">
        <v>437</v>
      </c>
      <c r="E180" s="73">
        <f>F180+I180</f>
        <v>4263300</v>
      </c>
      <c r="F180" s="118">
        <v>4263300</v>
      </c>
      <c r="G180" s="118">
        <v>2653852</v>
      </c>
      <c r="H180" s="118">
        <v>767950</v>
      </c>
      <c r="I180" s="118"/>
      <c r="J180" s="73">
        <f>L180+O180</f>
        <v>57000</v>
      </c>
      <c r="K180" s="118">
        <v>57000</v>
      </c>
      <c r="L180" s="118"/>
      <c r="M180" s="118"/>
      <c r="N180" s="118"/>
      <c r="O180" s="74">
        <f>K180</f>
        <v>57000</v>
      </c>
      <c r="P180" s="99">
        <f t="shared" si="34"/>
        <v>4320300</v>
      </c>
    </row>
    <row r="181" spans="1:16" hidden="1" x14ac:dyDescent="0.2">
      <c r="A181" s="56" t="s">
        <v>284</v>
      </c>
      <c r="B181" s="18" t="s">
        <v>283</v>
      </c>
      <c r="C181" s="18"/>
      <c r="D181" s="106" t="s">
        <v>13</v>
      </c>
      <c r="E181" s="73">
        <f t="shared" ref="E181:E197" si="37">F181+I181</f>
        <v>2107000</v>
      </c>
      <c r="F181" s="74">
        <f t="shared" ref="F181:O181" si="38">SUM(F182:F183)</f>
        <v>2107000</v>
      </c>
      <c r="G181" s="74">
        <f t="shared" si="38"/>
        <v>1484016</v>
      </c>
      <c r="H181" s="74">
        <f t="shared" si="38"/>
        <v>151500</v>
      </c>
      <c r="I181" s="74">
        <f t="shared" si="38"/>
        <v>0</v>
      </c>
      <c r="J181" s="73">
        <f t="shared" ref="J181:J197" si="39">L181+O181</f>
        <v>42500</v>
      </c>
      <c r="K181" s="74">
        <f>SUM(K182:K183)</f>
        <v>42500</v>
      </c>
      <c r="L181" s="74">
        <f t="shared" si="38"/>
        <v>0</v>
      </c>
      <c r="M181" s="74">
        <f t="shared" si="38"/>
        <v>0</v>
      </c>
      <c r="N181" s="74">
        <f t="shared" si="38"/>
        <v>0</v>
      </c>
      <c r="O181" s="74">
        <f t="shared" si="38"/>
        <v>42500</v>
      </c>
      <c r="P181" s="99">
        <f t="shared" si="34"/>
        <v>2149500</v>
      </c>
    </row>
    <row r="182" spans="1:16" s="14" customFormat="1" ht="25.5" x14ac:dyDescent="0.2">
      <c r="A182" s="55" t="s">
        <v>287</v>
      </c>
      <c r="B182" s="146" t="s">
        <v>286</v>
      </c>
      <c r="C182" s="146" t="s">
        <v>1</v>
      </c>
      <c r="D182" s="147" t="s">
        <v>285</v>
      </c>
      <c r="E182" s="73">
        <f t="shared" si="37"/>
        <v>2057000</v>
      </c>
      <c r="F182" s="118">
        <v>2057000</v>
      </c>
      <c r="G182" s="118">
        <v>1484016</v>
      </c>
      <c r="H182" s="118">
        <v>151500</v>
      </c>
      <c r="I182" s="118"/>
      <c r="J182" s="73">
        <f t="shared" si="39"/>
        <v>42500</v>
      </c>
      <c r="K182" s="118">
        <v>42500</v>
      </c>
      <c r="L182" s="118"/>
      <c r="M182" s="118"/>
      <c r="N182" s="118"/>
      <c r="O182" s="74">
        <f>K182</f>
        <v>42500</v>
      </c>
      <c r="P182" s="99">
        <f t="shared" si="34"/>
        <v>2099500</v>
      </c>
    </row>
    <row r="183" spans="1:16" s="14" customFormat="1" x14ac:dyDescent="0.2">
      <c r="A183" s="55" t="s">
        <v>417</v>
      </c>
      <c r="B183" s="146" t="s">
        <v>416</v>
      </c>
      <c r="C183" s="146" t="s">
        <v>1</v>
      </c>
      <c r="D183" s="112" t="s">
        <v>418</v>
      </c>
      <c r="E183" s="73">
        <f t="shared" si="37"/>
        <v>50000</v>
      </c>
      <c r="F183" s="118">
        <v>50000</v>
      </c>
      <c r="G183" s="118"/>
      <c r="H183" s="118"/>
      <c r="I183" s="118"/>
      <c r="J183" s="73">
        <f t="shared" si="39"/>
        <v>0</v>
      </c>
      <c r="K183" s="118"/>
      <c r="L183" s="118"/>
      <c r="M183" s="118"/>
      <c r="N183" s="118"/>
      <c r="O183" s="118"/>
      <c r="P183" s="99">
        <f t="shared" si="34"/>
        <v>50000</v>
      </c>
    </row>
    <row r="184" spans="1:16" s="7" customFormat="1" hidden="1" x14ac:dyDescent="0.2">
      <c r="A184" s="56" t="s">
        <v>288</v>
      </c>
      <c r="B184" s="144" t="s">
        <v>159</v>
      </c>
      <c r="C184" s="144"/>
      <c r="D184" s="148" t="s">
        <v>153</v>
      </c>
      <c r="E184" s="73">
        <f t="shared" si="37"/>
        <v>390000</v>
      </c>
      <c r="F184" s="74">
        <f>F185</f>
        <v>390000</v>
      </c>
      <c r="G184" s="74">
        <f>G185</f>
        <v>0</v>
      </c>
      <c r="H184" s="74">
        <f>H185</f>
        <v>0</v>
      </c>
      <c r="I184" s="74">
        <f>I185</f>
        <v>0</v>
      </c>
      <c r="J184" s="73">
        <f t="shared" si="39"/>
        <v>0</v>
      </c>
      <c r="K184" s="74">
        <f>K185</f>
        <v>0</v>
      </c>
      <c r="L184" s="74">
        <f>L185</f>
        <v>0</v>
      </c>
      <c r="M184" s="74">
        <f>M185</f>
        <v>0</v>
      </c>
      <c r="N184" s="74">
        <f>N185</f>
        <v>0</v>
      </c>
      <c r="O184" s="74">
        <f>O185</f>
        <v>0</v>
      </c>
      <c r="P184" s="99">
        <f t="shared" si="34"/>
        <v>390000</v>
      </c>
    </row>
    <row r="185" spans="1:16" s="14" customFormat="1" ht="15.75" x14ac:dyDescent="0.25">
      <c r="A185" s="55" t="s">
        <v>290</v>
      </c>
      <c r="B185" s="146" t="s">
        <v>289</v>
      </c>
      <c r="C185" s="146" t="s">
        <v>1</v>
      </c>
      <c r="D185" s="149" t="s">
        <v>146</v>
      </c>
      <c r="E185" s="69">
        <f t="shared" si="37"/>
        <v>390000</v>
      </c>
      <c r="F185" s="118">
        <v>390000</v>
      </c>
      <c r="G185" s="118"/>
      <c r="H185" s="118"/>
      <c r="I185" s="118"/>
      <c r="J185" s="69">
        <f>L185+O185</f>
        <v>0</v>
      </c>
      <c r="K185" s="118"/>
      <c r="L185" s="118"/>
      <c r="M185" s="118"/>
      <c r="N185" s="118"/>
      <c r="O185" s="118"/>
      <c r="P185" s="114">
        <f t="shared" si="34"/>
        <v>390000</v>
      </c>
    </row>
    <row r="186" spans="1:16" hidden="1" x14ac:dyDescent="0.2">
      <c r="A186" s="56">
        <v>1513500</v>
      </c>
      <c r="B186" s="18" t="s">
        <v>24</v>
      </c>
      <c r="C186" s="18" t="s">
        <v>1</v>
      </c>
      <c r="D186" s="79" t="s">
        <v>140</v>
      </c>
      <c r="E186" s="73">
        <f t="shared" si="37"/>
        <v>0</v>
      </c>
      <c r="F186" s="74"/>
      <c r="G186" s="74"/>
      <c r="H186" s="74"/>
      <c r="I186" s="74"/>
      <c r="J186" s="73">
        <f t="shared" si="39"/>
        <v>0</v>
      </c>
      <c r="K186" s="74"/>
      <c r="L186" s="74"/>
      <c r="M186" s="74"/>
      <c r="N186" s="74"/>
      <c r="O186" s="74"/>
      <c r="P186" s="99">
        <f t="shared" si="34"/>
        <v>0</v>
      </c>
    </row>
    <row r="187" spans="1:16" ht="38.25" x14ac:dyDescent="0.2">
      <c r="A187" s="56" t="s">
        <v>291</v>
      </c>
      <c r="B187" s="144" t="s">
        <v>32</v>
      </c>
      <c r="C187" s="144" t="s">
        <v>1</v>
      </c>
      <c r="D187" s="145" t="s">
        <v>93</v>
      </c>
      <c r="E187" s="73">
        <f t="shared" si="37"/>
        <v>1000000</v>
      </c>
      <c r="F187" s="74">
        <v>1000000</v>
      </c>
      <c r="G187" s="74"/>
      <c r="H187" s="74"/>
      <c r="I187" s="74"/>
      <c r="J187" s="73">
        <f t="shared" si="39"/>
        <v>0</v>
      </c>
      <c r="K187" s="74"/>
      <c r="L187" s="74"/>
      <c r="M187" s="74"/>
      <c r="N187" s="74"/>
      <c r="O187" s="74"/>
      <c r="P187" s="99">
        <f t="shared" si="34"/>
        <v>1000000</v>
      </c>
    </row>
    <row r="188" spans="1:16" s="16" customFormat="1" hidden="1" x14ac:dyDescent="0.2">
      <c r="A188" s="55"/>
      <c r="B188" s="146"/>
      <c r="C188" s="146"/>
      <c r="D188" s="139" t="s">
        <v>526</v>
      </c>
      <c r="E188" s="69"/>
      <c r="F188" s="118"/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4"/>
        <v>0</v>
      </c>
    </row>
    <row r="189" spans="1:16" ht="43.5" customHeight="1" x14ac:dyDescent="0.2">
      <c r="A189" s="56" t="s">
        <v>296</v>
      </c>
      <c r="B189" s="18" t="s">
        <v>52</v>
      </c>
      <c r="C189" s="18" t="s">
        <v>61</v>
      </c>
      <c r="D189" s="79" t="s">
        <v>438</v>
      </c>
      <c r="E189" s="73">
        <f t="shared" si="37"/>
        <v>1200000</v>
      </c>
      <c r="F189" s="74">
        <v>1200000</v>
      </c>
      <c r="G189" s="74">
        <f t="shared" ref="G189:O189" si="40">SUM(G190)</f>
        <v>0</v>
      </c>
      <c r="H189" s="74">
        <f t="shared" si="40"/>
        <v>0</v>
      </c>
      <c r="I189" s="74">
        <f t="shared" si="40"/>
        <v>0</v>
      </c>
      <c r="J189" s="73">
        <f t="shared" si="39"/>
        <v>0</v>
      </c>
      <c r="K189" s="74">
        <f>SUM(K190)</f>
        <v>0</v>
      </c>
      <c r="L189" s="74">
        <f t="shared" si="40"/>
        <v>0</v>
      </c>
      <c r="M189" s="74">
        <f t="shared" si="40"/>
        <v>0</v>
      </c>
      <c r="N189" s="74">
        <f t="shared" si="40"/>
        <v>0</v>
      </c>
      <c r="O189" s="74">
        <f t="shared" si="40"/>
        <v>0</v>
      </c>
      <c r="P189" s="99">
        <f t="shared" si="34"/>
        <v>1200000</v>
      </c>
    </row>
    <row r="190" spans="1:16" s="16" customFormat="1" ht="28.9" hidden="1" customHeight="1" x14ac:dyDescent="0.2">
      <c r="A190" s="55" t="s">
        <v>439</v>
      </c>
      <c r="B190" s="44" t="s">
        <v>297</v>
      </c>
      <c r="C190" s="44" t="s">
        <v>61</v>
      </c>
      <c r="D190" s="60" t="s">
        <v>292</v>
      </c>
      <c r="E190" s="73">
        <f t="shared" si="37"/>
        <v>0</v>
      </c>
      <c r="F190" s="118"/>
      <c r="G190" s="118"/>
      <c r="H190" s="118"/>
      <c r="I190" s="118"/>
      <c r="J190" s="73">
        <f t="shared" si="39"/>
        <v>0</v>
      </c>
      <c r="K190" s="118"/>
      <c r="L190" s="118"/>
      <c r="M190" s="118"/>
      <c r="N190" s="118"/>
      <c r="O190" s="118"/>
      <c r="P190" s="99">
        <f t="shared" si="34"/>
        <v>0</v>
      </c>
    </row>
    <row r="191" spans="1:16" s="7" customFormat="1" hidden="1" x14ac:dyDescent="0.2">
      <c r="A191" s="56" t="s">
        <v>440</v>
      </c>
      <c r="B191" s="18" t="s">
        <v>441</v>
      </c>
      <c r="C191" s="18"/>
      <c r="D191" s="79" t="s">
        <v>17</v>
      </c>
      <c r="E191" s="73">
        <f>E192</f>
        <v>400000</v>
      </c>
      <c r="F191" s="73">
        <f t="shared" ref="F191:O191" si="41">F192</f>
        <v>400000</v>
      </c>
      <c r="G191" s="73">
        <f t="shared" si="41"/>
        <v>0</v>
      </c>
      <c r="H191" s="73">
        <f t="shared" si="41"/>
        <v>0</v>
      </c>
      <c r="I191" s="73">
        <f t="shared" si="41"/>
        <v>0</v>
      </c>
      <c r="J191" s="73">
        <f t="shared" si="41"/>
        <v>0</v>
      </c>
      <c r="K191" s="73">
        <f>K192</f>
        <v>0</v>
      </c>
      <c r="L191" s="73">
        <f t="shared" si="41"/>
        <v>0</v>
      </c>
      <c r="M191" s="73">
        <f t="shared" si="41"/>
        <v>0</v>
      </c>
      <c r="N191" s="73">
        <f t="shared" si="41"/>
        <v>0</v>
      </c>
      <c r="O191" s="73">
        <f t="shared" si="41"/>
        <v>0</v>
      </c>
      <c r="P191" s="99">
        <f t="shared" si="34"/>
        <v>400000</v>
      </c>
    </row>
    <row r="192" spans="1:16" s="16" customFormat="1" ht="25.5" x14ac:dyDescent="0.2">
      <c r="A192" s="55" t="s">
        <v>442</v>
      </c>
      <c r="B192" s="44" t="s">
        <v>443</v>
      </c>
      <c r="C192" s="44" t="s">
        <v>128</v>
      </c>
      <c r="D192" s="150" t="s">
        <v>467</v>
      </c>
      <c r="E192" s="73">
        <f>F192+I192</f>
        <v>400000</v>
      </c>
      <c r="F192" s="118">
        <v>400000</v>
      </c>
      <c r="G192" s="118"/>
      <c r="H192" s="118"/>
      <c r="I192" s="118"/>
      <c r="J192" s="73">
        <f>L192+O192</f>
        <v>0</v>
      </c>
      <c r="K192" s="118"/>
      <c r="L192" s="118"/>
      <c r="M192" s="118"/>
      <c r="N192" s="118"/>
      <c r="O192" s="118"/>
      <c r="P192" s="99">
        <f t="shared" si="34"/>
        <v>400000</v>
      </c>
    </row>
    <row r="193" spans="1:16" x14ac:dyDescent="0.2">
      <c r="A193" s="56" t="s">
        <v>444</v>
      </c>
      <c r="B193" s="105" t="s">
        <v>445</v>
      </c>
      <c r="C193" s="105" t="s">
        <v>15</v>
      </c>
      <c r="D193" s="82" t="s">
        <v>16</v>
      </c>
      <c r="E193" s="73">
        <f t="shared" si="37"/>
        <v>500000</v>
      </c>
      <c r="F193" s="74">
        <v>500000</v>
      </c>
      <c r="G193" s="74">
        <v>192500</v>
      </c>
      <c r="H193" s="74"/>
      <c r="I193" s="74"/>
      <c r="J193" s="73">
        <f t="shared" si="39"/>
        <v>0</v>
      </c>
      <c r="K193" s="74"/>
      <c r="L193" s="74"/>
      <c r="M193" s="74"/>
      <c r="N193" s="74"/>
      <c r="O193" s="74"/>
      <c r="P193" s="99">
        <f t="shared" si="34"/>
        <v>500000</v>
      </c>
    </row>
    <row r="194" spans="1:16" hidden="1" x14ac:dyDescent="0.2">
      <c r="A194" s="56">
        <v>1518600</v>
      </c>
      <c r="B194" s="107" t="s">
        <v>29</v>
      </c>
      <c r="C194" s="18" t="s">
        <v>139</v>
      </c>
      <c r="D194" s="42" t="s">
        <v>140</v>
      </c>
      <c r="E194" s="73">
        <f t="shared" si="37"/>
        <v>0</v>
      </c>
      <c r="F194" s="74"/>
      <c r="G194" s="74"/>
      <c r="H194" s="74"/>
      <c r="I194" s="74"/>
      <c r="J194" s="73">
        <f t="shared" si="39"/>
        <v>0</v>
      </c>
      <c r="K194" s="74"/>
      <c r="L194" s="74"/>
      <c r="M194" s="74"/>
      <c r="N194" s="74"/>
      <c r="O194" s="74"/>
      <c r="P194" s="99">
        <f t="shared" si="34"/>
        <v>0</v>
      </c>
    </row>
    <row r="195" spans="1:16" ht="25.5" hidden="1" x14ac:dyDescent="0.2">
      <c r="A195" s="56" t="s">
        <v>564</v>
      </c>
      <c r="B195" s="107" t="s">
        <v>565</v>
      </c>
      <c r="C195" s="18"/>
      <c r="D195" s="42" t="s">
        <v>568</v>
      </c>
      <c r="E195" s="73">
        <f t="shared" si="37"/>
        <v>0</v>
      </c>
      <c r="F195" s="74"/>
      <c r="G195" s="74"/>
      <c r="H195" s="74"/>
      <c r="I195" s="74"/>
      <c r="J195" s="73">
        <f t="shared" si="39"/>
        <v>0</v>
      </c>
      <c r="K195" s="74">
        <f>K196</f>
        <v>0</v>
      </c>
      <c r="L195" s="74"/>
      <c r="M195" s="74"/>
      <c r="N195" s="74"/>
      <c r="O195" s="74">
        <f>K195</f>
        <v>0</v>
      </c>
      <c r="P195" s="99">
        <f t="shared" si="34"/>
        <v>0</v>
      </c>
    </row>
    <row r="196" spans="1:16" s="16" customFormat="1" ht="102" hidden="1" x14ac:dyDescent="0.2">
      <c r="A196" s="55" t="s">
        <v>566</v>
      </c>
      <c r="B196" s="71" t="s">
        <v>567</v>
      </c>
      <c r="C196" s="44" t="s">
        <v>58</v>
      </c>
      <c r="D196" s="150" t="s">
        <v>569</v>
      </c>
      <c r="E196" s="69">
        <f t="shared" si="37"/>
        <v>0</v>
      </c>
      <c r="F196" s="118"/>
      <c r="G196" s="118"/>
      <c r="H196" s="118"/>
      <c r="I196" s="118"/>
      <c r="J196" s="69">
        <f t="shared" si="39"/>
        <v>0</v>
      </c>
      <c r="K196" s="118">
        <f>K197</f>
        <v>0</v>
      </c>
      <c r="L196" s="118"/>
      <c r="M196" s="118"/>
      <c r="N196" s="118"/>
      <c r="O196" s="74">
        <f>K196</f>
        <v>0</v>
      </c>
      <c r="P196" s="99">
        <f t="shared" si="34"/>
        <v>0</v>
      </c>
    </row>
    <row r="197" spans="1:16" s="16" customFormat="1" ht="117" hidden="1" customHeight="1" x14ac:dyDescent="0.2">
      <c r="A197" s="55"/>
      <c r="B197" s="71"/>
      <c r="C197" s="44"/>
      <c r="D197" s="150" t="s">
        <v>570</v>
      </c>
      <c r="E197" s="69">
        <f t="shared" si="37"/>
        <v>0</v>
      </c>
      <c r="F197" s="118"/>
      <c r="G197" s="118"/>
      <c r="H197" s="118"/>
      <c r="I197" s="118"/>
      <c r="J197" s="69">
        <f t="shared" si="39"/>
        <v>0</v>
      </c>
      <c r="K197" s="118"/>
      <c r="L197" s="118"/>
      <c r="M197" s="118"/>
      <c r="N197" s="118"/>
      <c r="O197" s="74">
        <f>K197</f>
        <v>0</v>
      </c>
      <c r="P197" s="99">
        <f t="shared" si="34"/>
        <v>0</v>
      </c>
    </row>
    <row r="198" spans="1:16" s="33" customFormat="1" ht="89.25" x14ac:dyDescent="0.2">
      <c r="A198" s="57" t="s">
        <v>488</v>
      </c>
      <c r="B198" s="151" t="s">
        <v>472</v>
      </c>
      <c r="C198" s="144" t="s">
        <v>1</v>
      </c>
      <c r="D198" s="42" t="s">
        <v>605</v>
      </c>
      <c r="E198" s="73">
        <f>F198+I198</f>
        <v>1659393</v>
      </c>
      <c r="F198" s="74">
        <v>1659393</v>
      </c>
      <c r="G198" s="74"/>
      <c r="H198" s="74"/>
      <c r="I198" s="74"/>
      <c r="J198" s="73"/>
      <c r="K198" s="74"/>
      <c r="L198" s="74"/>
      <c r="M198" s="74"/>
      <c r="N198" s="74"/>
      <c r="O198" s="74"/>
      <c r="P198" s="99">
        <f t="shared" si="34"/>
        <v>1659393</v>
      </c>
    </row>
    <row r="199" spans="1:16" s="33" customFormat="1" ht="89.25" customHeight="1" x14ac:dyDescent="0.2">
      <c r="A199" s="57"/>
      <c r="B199" s="48"/>
      <c r="C199" s="105"/>
      <c r="D199" s="79" t="s">
        <v>608</v>
      </c>
      <c r="E199" s="73">
        <f>F199+I199</f>
        <v>1659393</v>
      </c>
      <c r="F199" s="74">
        <f>F198</f>
        <v>1659393</v>
      </c>
      <c r="G199" s="74"/>
      <c r="H199" s="74"/>
      <c r="I199" s="74"/>
      <c r="J199" s="73"/>
      <c r="K199" s="74"/>
      <c r="L199" s="74"/>
      <c r="M199" s="74"/>
      <c r="N199" s="74"/>
      <c r="O199" s="74"/>
      <c r="P199" s="99">
        <f t="shared" si="34"/>
        <v>1659393</v>
      </c>
    </row>
    <row r="200" spans="1:16" s="7" customFormat="1" hidden="1" x14ac:dyDescent="0.2">
      <c r="A200" s="56" t="s">
        <v>449</v>
      </c>
      <c r="B200" s="18" t="s">
        <v>448</v>
      </c>
      <c r="C200" s="18"/>
      <c r="D200" s="152" t="s">
        <v>282</v>
      </c>
      <c r="E200" s="73">
        <f>F200+I200</f>
        <v>3180300</v>
      </c>
      <c r="F200" s="74">
        <f>F201</f>
        <v>3180300</v>
      </c>
      <c r="G200" s="74"/>
      <c r="H200" s="74"/>
      <c r="I200" s="74"/>
      <c r="J200" s="73">
        <f>L200+O200</f>
        <v>100000</v>
      </c>
      <c r="K200" s="74">
        <f>K201</f>
        <v>100000</v>
      </c>
      <c r="L200" s="74"/>
      <c r="M200" s="74"/>
      <c r="N200" s="74"/>
      <c r="O200" s="74">
        <f>K200</f>
        <v>100000</v>
      </c>
      <c r="P200" s="99">
        <f t="shared" si="34"/>
        <v>3280300</v>
      </c>
    </row>
    <row r="201" spans="1:16" s="14" customFormat="1" x14ac:dyDescent="0.2">
      <c r="A201" s="55" t="s">
        <v>450</v>
      </c>
      <c r="B201" s="44" t="s">
        <v>447</v>
      </c>
      <c r="C201" s="44" t="s">
        <v>127</v>
      </c>
      <c r="D201" s="153" t="s">
        <v>446</v>
      </c>
      <c r="E201" s="69">
        <f>F201+I201</f>
        <v>3180300</v>
      </c>
      <c r="F201" s="118">
        <v>3180300</v>
      </c>
      <c r="G201" s="118"/>
      <c r="H201" s="118"/>
      <c r="I201" s="118"/>
      <c r="J201" s="69">
        <f>L201+O201</f>
        <v>100000</v>
      </c>
      <c r="K201" s="118">
        <v>100000</v>
      </c>
      <c r="L201" s="118"/>
      <c r="M201" s="118"/>
      <c r="N201" s="118"/>
      <c r="O201" s="118">
        <f>K201</f>
        <v>100000</v>
      </c>
      <c r="P201" s="114">
        <f t="shared" si="34"/>
        <v>3280300</v>
      </c>
    </row>
    <row r="202" spans="1:16" s="14" customFormat="1" x14ac:dyDescent="0.2">
      <c r="A202" s="55"/>
      <c r="B202" s="44"/>
      <c r="C202" s="44"/>
      <c r="D202" s="153" t="s">
        <v>526</v>
      </c>
      <c r="E202" s="69">
        <f>F202+I202</f>
        <v>220000</v>
      </c>
      <c r="F202" s="118">
        <v>220000</v>
      </c>
      <c r="G202" s="118"/>
      <c r="H202" s="118"/>
      <c r="I202" s="118"/>
      <c r="J202" s="69"/>
      <c r="K202" s="118"/>
      <c r="L202" s="118"/>
      <c r="M202" s="118"/>
      <c r="N202" s="118"/>
      <c r="O202" s="118"/>
      <c r="P202" s="114">
        <f t="shared" si="34"/>
        <v>220000</v>
      </c>
    </row>
    <row r="203" spans="1:16" s="33" customFormat="1" hidden="1" x14ac:dyDescent="0.2">
      <c r="A203" s="57" t="s">
        <v>499</v>
      </c>
      <c r="B203" s="18" t="s">
        <v>193</v>
      </c>
      <c r="C203" s="18"/>
      <c r="D203" s="49" t="s">
        <v>195</v>
      </c>
      <c r="E203" s="73">
        <f>E204</f>
        <v>100000</v>
      </c>
      <c r="F203" s="73">
        <f t="shared" ref="F203:O203" si="42">F204</f>
        <v>100000</v>
      </c>
      <c r="G203" s="73">
        <f t="shared" si="42"/>
        <v>0</v>
      </c>
      <c r="H203" s="73">
        <f t="shared" si="42"/>
        <v>0</v>
      </c>
      <c r="I203" s="73">
        <f t="shared" si="42"/>
        <v>0</v>
      </c>
      <c r="J203" s="73">
        <f t="shared" si="42"/>
        <v>0</v>
      </c>
      <c r="K203" s="73">
        <f>K204</f>
        <v>0</v>
      </c>
      <c r="L203" s="73">
        <f t="shared" si="42"/>
        <v>0</v>
      </c>
      <c r="M203" s="73">
        <f t="shared" si="42"/>
        <v>0</v>
      </c>
      <c r="N203" s="73">
        <f t="shared" si="42"/>
        <v>0</v>
      </c>
      <c r="O203" s="73">
        <f t="shared" si="42"/>
        <v>0</v>
      </c>
      <c r="P203" s="99">
        <f t="shared" si="34"/>
        <v>100000</v>
      </c>
    </row>
    <row r="204" spans="1:16" s="14" customFormat="1" x14ac:dyDescent="0.2">
      <c r="A204" s="55" t="s">
        <v>500</v>
      </c>
      <c r="B204" s="44" t="s">
        <v>197</v>
      </c>
      <c r="C204" s="44" t="s">
        <v>132</v>
      </c>
      <c r="D204" s="45" t="s">
        <v>198</v>
      </c>
      <c r="E204" s="69">
        <f>F204+I204</f>
        <v>100000</v>
      </c>
      <c r="F204" s="118">
        <v>100000</v>
      </c>
      <c r="G204" s="118"/>
      <c r="H204" s="118"/>
      <c r="I204" s="118"/>
      <c r="J204" s="69">
        <f>L204+O204</f>
        <v>0</v>
      </c>
      <c r="K204" s="118"/>
      <c r="L204" s="118"/>
      <c r="M204" s="118"/>
      <c r="N204" s="118"/>
      <c r="O204" s="118"/>
      <c r="P204" s="114">
        <f t="shared" si="34"/>
        <v>100000</v>
      </c>
    </row>
    <row r="205" spans="1:16" x14ac:dyDescent="0.2">
      <c r="A205" s="58" t="s">
        <v>181</v>
      </c>
      <c r="B205" s="91"/>
      <c r="C205" s="92"/>
      <c r="D205" s="93" t="s">
        <v>66</v>
      </c>
      <c r="E205" s="111">
        <f>E206</f>
        <v>2431000</v>
      </c>
      <c r="F205" s="111">
        <f t="shared" ref="F205:O205" si="43">F206</f>
        <v>2431000</v>
      </c>
      <c r="G205" s="111">
        <f t="shared" si="43"/>
        <v>1757200</v>
      </c>
      <c r="H205" s="111">
        <f t="shared" si="43"/>
        <v>76080</v>
      </c>
      <c r="I205" s="111">
        <f t="shared" si="43"/>
        <v>0</v>
      </c>
      <c r="J205" s="111">
        <f t="shared" si="43"/>
        <v>26000</v>
      </c>
      <c r="K205" s="111">
        <f>K206</f>
        <v>26000</v>
      </c>
      <c r="L205" s="111">
        <f t="shared" si="43"/>
        <v>0</v>
      </c>
      <c r="M205" s="111">
        <f t="shared" si="43"/>
        <v>0</v>
      </c>
      <c r="N205" s="111">
        <f t="shared" si="43"/>
        <v>0</v>
      </c>
      <c r="O205" s="111">
        <f t="shared" si="43"/>
        <v>26000</v>
      </c>
      <c r="P205" s="99">
        <f t="shared" si="34"/>
        <v>2457000</v>
      </c>
    </row>
    <row r="206" spans="1:16" x14ac:dyDescent="0.2">
      <c r="A206" s="56" t="s">
        <v>298</v>
      </c>
      <c r="B206" s="107"/>
      <c r="C206" s="92"/>
      <c r="D206" s="96" t="s">
        <v>66</v>
      </c>
      <c r="E206" s="111">
        <f>E207+E209+E208</f>
        <v>2431000</v>
      </c>
      <c r="F206" s="111">
        <f t="shared" ref="F206:O206" si="44">F207+F209+F208</f>
        <v>2431000</v>
      </c>
      <c r="G206" s="111">
        <f t="shared" si="44"/>
        <v>1757200</v>
      </c>
      <c r="H206" s="111">
        <f t="shared" si="44"/>
        <v>76080</v>
      </c>
      <c r="I206" s="111">
        <f t="shared" si="44"/>
        <v>0</v>
      </c>
      <c r="J206" s="111">
        <f t="shared" si="44"/>
        <v>26000</v>
      </c>
      <c r="K206" s="111">
        <f>K207+K209+K208</f>
        <v>26000</v>
      </c>
      <c r="L206" s="111">
        <f t="shared" si="44"/>
        <v>0</v>
      </c>
      <c r="M206" s="111">
        <f t="shared" si="44"/>
        <v>0</v>
      </c>
      <c r="N206" s="111">
        <f t="shared" si="44"/>
        <v>0</v>
      </c>
      <c r="O206" s="111">
        <f t="shared" si="44"/>
        <v>26000</v>
      </c>
      <c r="P206" s="111">
        <f>P207+P209+P208</f>
        <v>2457000</v>
      </c>
    </row>
    <row r="207" spans="1:16" s="7" customFormat="1" ht="25.5" x14ac:dyDescent="0.2">
      <c r="A207" s="56" t="s">
        <v>299</v>
      </c>
      <c r="B207" s="41" t="s">
        <v>201</v>
      </c>
      <c r="C207" s="41" t="s">
        <v>126</v>
      </c>
      <c r="D207" s="110" t="s">
        <v>200</v>
      </c>
      <c r="E207" s="73">
        <f>F207+I207</f>
        <v>2381000</v>
      </c>
      <c r="F207" s="74">
        <v>2381000</v>
      </c>
      <c r="G207" s="74">
        <v>1757200</v>
      </c>
      <c r="H207" s="74">
        <v>76080</v>
      </c>
      <c r="I207" s="74"/>
      <c r="J207" s="73">
        <f>L207+O207</f>
        <v>26000</v>
      </c>
      <c r="K207" s="74">
        <v>26000</v>
      </c>
      <c r="L207" s="74"/>
      <c r="M207" s="74"/>
      <c r="N207" s="74"/>
      <c r="O207" s="74">
        <f>K207</f>
        <v>26000</v>
      </c>
      <c r="P207" s="99">
        <f t="shared" ref="P207:P220" si="45">E207+J207</f>
        <v>2407000</v>
      </c>
    </row>
    <row r="208" spans="1:16" s="7" customFormat="1" ht="38.25" hidden="1" x14ac:dyDescent="0.2">
      <c r="A208" s="56" t="s">
        <v>505</v>
      </c>
      <c r="B208" s="41" t="s">
        <v>58</v>
      </c>
      <c r="C208" s="41" t="s">
        <v>142</v>
      </c>
      <c r="D208" s="110" t="s">
        <v>504</v>
      </c>
      <c r="E208" s="73">
        <f>F208+I208</f>
        <v>0</v>
      </c>
      <c r="F208" s="74"/>
      <c r="G208" s="74"/>
      <c r="H208" s="74"/>
      <c r="I208" s="74"/>
      <c r="J208" s="73">
        <f>L208+O208</f>
        <v>0</v>
      </c>
      <c r="K208" s="74"/>
      <c r="L208" s="74"/>
      <c r="M208" s="74"/>
      <c r="N208" s="74"/>
      <c r="O208" s="74">
        <f>K208</f>
        <v>0</v>
      </c>
      <c r="P208" s="99">
        <f t="shared" si="45"/>
        <v>0</v>
      </c>
    </row>
    <row r="209" spans="1:16" s="7" customFormat="1" ht="15.75" hidden="1" x14ac:dyDescent="0.25">
      <c r="A209" s="56" t="s">
        <v>300</v>
      </c>
      <c r="B209" s="107" t="s">
        <v>174</v>
      </c>
      <c r="C209" s="41"/>
      <c r="D209" s="22" t="s">
        <v>172</v>
      </c>
      <c r="E209" s="73">
        <f>E210</f>
        <v>50000</v>
      </c>
      <c r="F209" s="73">
        <f t="shared" ref="F209:O209" si="46">F210</f>
        <v>50000</v>
      </c>
      <c r="G209" s="73">
        <f t="shared" si="46"/>
        <v>0</v>
      </c>
      <c r="H209" s="73">
        <f t="shared" si="46"/>
        <v>0</v>
      </c>
      <c r="I209" s="73">
        <f t="shared" si="46"/>
        <v>0</v>
      </c>
      <c r="J209" s="73">
        <f t="shared" si="46"/>
        <v>0</v>
      </c>
      <c r="K209" s="73">
        <f>K210</f>
        <v>0</v>
      </c>
      <c r="L209" s="73">
        <f t="shared" si="46"/>
        <v>0</v>
      </c>
      <c r="M209" s="73">
        <f t="shared" si="46"/>
        <v>0</v>
      </c>
      <c r="N209" s="73">
        <f t="shared" si="46"/>
        <v>0</v>
      </c>
      <c r="O209" s="73">
        <f t="shared" si="46"/>
        <v>0</v>
      </c>
      <c r="P209" s="99">
        <f t="shared" si="45"/>
        <v>50000</v>
      </c>
    </row>
    <row r="210" spans="1:16" s="14" customFormat="1" ht="15.75" x14ac:dyDescent="0.25">
      <c r="A210" s="55" t="s">
        <v>301</v>
      </c>
      <c r="B210" s="71" t="s">
        <v>175</v>
      </c>
      <c r="C210" s="34" t="s">
        <v>1</v>
      </c>
      <c r="D210" s="23" t="s">
        <v>173</v>
      </c>
      <c r="E210" s="69">
        <f>F210</f>
        <v>50000</v>
      </c>
      <c r="F210" s="118">
        <v>50000</v>
      </c>
      <c r="G210" s="118"/>
      <c r="H210" s="118"/>
      <c r="I210" s="118"/>
      <c r="J210" s="69"/>
      <c r="K210" s="118"/>
      <c r="L210" s="118"/>
      <c r="M210" s="118"/>
      <c r="N210" s="118"/>
      <c r="O210" s="118"/>
      <c r="P210" s="99">
        <f t="shared" si="45"/>
        <v>50000</v>
      </c>
    </row>
    <row r="211" spans="1:16" s="7" customFormat="1" x14ac:dyDescent="0.2">
      <c r="A211" s="58">
        <v>1000000</v>
      </c>
      <c r="B211" s="46"/>
      <c r="C211" s="47"/>
      <c r="D211" s="154" t="s">
        <v>67</v>
      </c>
      <c r="E211" s="155">
        <f>E212</f>
        <v>37871900</v>
      </c>
      <c r="F211" s="155">
        <f t="shared" ref="F211:O211" si="47">F212</f>
        <v>37871900</v>
      </c>
      <c r="G211" s="155">
        <f t="shared" si="47"/>
        <v>24696400</v>
      </c>
      <c r="H211" s="155">
        <f t="shared" si="47"/>
        <v>3898509</v>
      </c>
      <c r="I211" s="155">
        <f t="shared" si="47"/>
        <v>0</v>
      </c>
      <c r="J211" s="155">
        <f t="shared" si="47"/>
        <v>5522000</v>
      </c>
      <c r="K211" s="155">
        <f>K212</f>
        <v>3162600</v>
      </c>
      <c r="L211" s="155">
        <f t="shared" si="47"/>
        <v>2314800</v>
      </c>
      <c r="M211" s="155">
        <f t="shared" si="47"/>
        <v>1011400</v>
      </c>
      <c r="N211" s="155">
        <f t="shared" si="47"/>
        <v>0</v>
      </c>
      <c r="O211" s="155">
        <f t="shared" si="47"/>
        <v>3207200</v>
      </c>
      <c r="P211" s="99">
        <f t="shared" si="45"/>
        <v>43393900</v>
      </c>
    </row>
    <row r="212" spans="1:16" s="7" customFormat="1" x14ac:dyDescent="0.2">
      <c r="A212" s="56" t="s">
        <v>302</v>
      </c>
      <c r="B212" s="48"/>
      <c r="C212" s="47"/>
      <c r="D212" s="147" t="s">
        <v>114</v>
      </c>
      <c r="E212" s="155">
        <f t="shared" ref="E212:O212" si="48">SUM(E213:E218)</f>
        <v>37871900</v>
      </c>
      <c r="F212" s="155">
        <f t="shared" si="48"/>
        <v>37871900</v>
      </c>
      <c r="G212" s="155">
        <f t="shared" si="48"/>
        <v>24696400</v>
      </c>
      <c r="H212" s="155">
        <f t="shared" si="48"/>
        <v>3898509</v>
      </c>
      <c r="I212" s="155">
        <f t="shared" si="48"/>
        <v>0</v>
      </c>
      <c r="J212" s="155">
        <f t="shared" si="48"/>
        <v>5522000</v>
      </c>
      <c r="K212" s="155">
        <f>SUM(K213:K218)</f>
        <v>3162600</v>
      </c>
      <c r="L212" s="155">
        <f t="shared" si="48"/>
        <v>2314800</v>
      </c>
      <c r="M212" s="155">
        <f t="shared" si="48"/>
        <v>1011400</v>
      </c>
      <c r="N212" s="155">
        <f t="shared" si="48"/>
        <v>0</v>
      </c>
      <c r="O212" s="155">
        <f t="shared" si="48"/>
        <v>3207200</v>
      </c>
      <c r="P212" s="99">
        <f t="shared" si="45"/>
        <v>43393900</v>
      </c>
    </row>
    <row r="213" spans="1:16" s="7" customFormat="1" ht="25.5" x14ac:dyDescent="0.2">
      <c r="A213" s="56" t="s">
        <v>303</v>
      </c>
      <c r="B213" s="41" t="s">
        <v>201</v>
      </c>
      <c r="C213" s="41" t="s">
        <v>126</v>
      </c>
      <c r="D213" s="110" t="s">
        <v>200</v>
      </c>
      <c r="E213" s="73">
        <f t="shared" ref="E213:E220" si="49">F213+I213</f>
        <v>1421100</v>
      </c>
      <c r="F213" s="74">
        <v>1421100</v>
      </c>
      <c r="G213" s="74">
        <v>998900</v>
      </c>
      <c r="H213" s="74">
        <v>37900</v>
      </c>
      <c r="I213" s="74"/>
      <c r="J213" s="73">
        <f t="shared" ref="J213:J220" si="50">L213+O213</f>
        <v>76300</v>
      </c>
      <c r="K213" s="74">
        <v>76300</v>
      </c>
      <c r="L213" s="74"/>
      <c r="M213" s="74"/>
      <c r="N213" s="74"/>
      <c r="O213" s="74">
        <f t="shared" ref="O213:O220" si="51">K213</f>
        <v>76300</v>
      </c>
      <c r="P213" s="99">
        <f t="shared" si="45"/>
        <v>1497400</v>
      </c>
    </row>
    <row r="214" spans="1:16" ht="25.5" x14ac:dyDescent="0.2">
      <c r="A214" s="56" t="s">
        <v>314</v>
      </c>
      <c r="B214" s="105" t="s">
        <v>313</v>
      </c>
      <c r="C214" s="105" t="s">
        <v>144</v>
      </c>
      <c r="D214" s="79" t="s">
        <v>312</v>
      </c>
      <c r="E214" s="73">
        <f>F214+I214</f>
        <v>16014600</v>
      </c>
      <c r="F214" s="74">
        <v>16014600</v>
      </c>
      <c r="G214" s="74">
        <v>12110400</v>
      </c>
      <c r="H214" s="74">
        <v>1087902</v>
      </c>
      <c r="I214" s="74"/>
      <c r="J214" s="73">
        <f>L214+O214</f>
        <v>1624500</v>
      </c>
      <c r="K214" s="74">
        <v>104500</v>
      </c>
      <c r="L214" s="74">
        <v>1520000</v>
      </c>
      <c r="M214" s="74">
        <v>860500</v>
      </c>
      <c r="N214" s="74"/>
      <c r="O214" s="74">
        <f t="shared" si="51"/>
        <v>104500</v>
      </c>
      <c r="P214" s="99">
        <f t="shared" si="45"/>
        <v>17639100</v>
      </c>
    </row>
    <row r="215" spans="1:16" x14ac:dyDescent="0.2">
      <c r="A215" s="56" t="s">
        <v>306</v>
      </c>
      <c r="B215" s="105" t="s">
        <v>305</v>
      </c>
      <c r="C215" s="105" t="s">
        <v>68</v>
      </c>
      <c r="D215" s="79" t="s">
        <v>304</v>
      </c>
      <c r="E215" s="73">
        <f t="shared" si="49"/>
        <v>5274700</v>
      </c>
      <c r="F215" s="74">
        <v>5274700</v>
      </c>
      <c r="G215" s="74">
        <v>3620700</v>
      </c>
      <c r="H215" s="74">
        <v>509161</v>
      </c>
      <c r="I215" s="74"/>
      <c r="J215" s="73">
        <f t="shared" si="50"/>
        <v>55100</v>
      </c>
      <c r="K215" s="74"/>
      <c r="L215" s="74">
        <v>10500</v>
      </c>
      <c r="M215" s="74"/>
      <c r="N215" s="74"/>
      <c r="O215" s="74">
        <f>K215+44600</f>
        <v>44600</v>
      </c>
      <c r="P215" s="99">
        <f t="shared" si="45"/>
        <v>5329800</v>
      </c>
    </row>
    <row r="216" spans="1:16" x14ac:dyDescent="0.2">
      <c r="A216" s="56" t="s">
        <v>309</v>
      </c>
      <c r="B216" s="18" t="s">
        <v>308</v>
      </c>
      <c r="C216" s="18" t="s">
        <v>68</v>
      </c>
      <c r="D216" s="83" t="s">
        <v>307</v>
      </c>
      <c r="E216" s="73">
        <f>F216+I216</f>
        <v>2851100</v>
      </c>
      <c r="F216" s="74">
        <v>2851100</v>
      </c>
      <c r="G216" s="74">
        <v>1913600</v>
      </c>
      <c r="H216" s="74">
        <v>313400</v>
      </c>
      <c r="I216" s="74"/>
      <c r="J216" s="73">
        <f t="shared" si="50"/>
        <v>114500</v>
      </c>
      <c r="K216" s="74">
        <v>77000</v>
      </c>
      <c r="L216" s="74">
        <v>37500</v>
      </c>
      <c r="M216" s="74">
        <v>3400</v>
      </c>
      <c r="N216" s="74"/>
      <c r="O216" s="74">
        <f t="shared" si="51"/>
        <v>77000</v>
      </c>
      <c r="P216" s="99">
        <f t="shared" si="45"/>
        <v>2965600</v>
      </c>
    </row>
    <row r="217" spans="1:16" ht="25.5" x14ac:dyDescent="0.2">
      <c r="A217" s="56" t="s">
        <v>311</v>
      </c>
      <c r="B217" s="105" t="s">
        <v>55</v>
      </c>
      <c r="C217" s="105" t="s">
        <v>69</v>
      </c>
      <c r="D217" s="108" t="s">
        <v>310</v>
      </c>
      <c r="E217" s="73">
        <f t="shared" si="49"/>
        <v>7827600</v>
      </c>
      <c r="F217" s="74">
        <v>7827600</v>
      </c>
      <c r="G217" s="74">
        <v>4570000</v>
      </c>
      <c r="H217" s="74">
        <v>1886346</v>
      </c>
      <c r="I217" s="74"/>
      <c r="J217" s="73">
        <f t="shared" si="50"/>
        <v>3596800</v>
      </c>
      <c r="K217" s="74">
        <v>2850000</v>
      </c>
      <c r="L217" s="74">
        <v>746800</v>
      </c>
      <c r="M217" s="74">
        <v>147500</v>
      </c>
      <c r="N217" s="74"/>
      <c r="O217" s="74">
        <f t="shared" si="51"/>
        <v>2850000</v>
      </c>
      <c r="P217" s="99">
        <f t="shared" si="45"/>
        <v>11424400</v>
      </c>
    </row>
    <row r="218" spans="1:16" hidden="1" x14ac:dyDescent="0.2">
      <c r="A218" s="56" t="s">
        <v>317</v>
      </c>
      <c r="B218" s="105" t="s">
        <v>316</v>
      </c>
      <c r="C218" s="105"/>
      <c r="D218" s="79" t="s">
        <v>315</v>
      </c>
      <c r="E218" s="73">
        <f t="shared" si="49"/>
        <v>4482800</v>
      </c>
      <c r="F218" s="74">
        <f>F219+F220</f>
        <v>4482800</v>
      </c>
      <c r="G218" s="74">
        <f>G219+G220</f>
        <v>1482800</v>
      </c>
      <c r="H218" s="74">
        <f>H219+H220</f>
        <v>63800</v>
      </c>
      <c r="I218" s="74">
        <f>I219+I220</f>
        <v>0</v>
      </c>
      <c r="J218" s="73">
        <f t="shared" si="50"/>
        <v>54800</v>
      </c>
      <c r="K218" s="74">
        <f>K219+K220</f>
        <v>54800</v>
      </c>
      <c r="L218" s="74">
        <f>L219+L220</f>
        <v>0</v>
      </c>
      <c r="M218" s="74">
        <f>M219+M220</f>
        <v>0</v>
      </c>
      <c r="N218" s="74">
        <f>N219+N220</f>
        <v>0</v>
      </c>
      <c r="O218" s="74">
        <f t="shared" si="51"/>
        <v>54800</v>
      </c>
      <c r="P218" s="99">
        <f t="shared" si="45"/>
        <v>4537600</v>
      </c>
    </row>
    <row r="219" spans="1:16" s="16" customFormat="1" x14ac:dyDescent="0.2">
      <c r="A219" s="55" t="s">
        <v>453</v>
      </c>
      <c r="B219" s="38" t="s">
        <v>451</v>
      </c>
      <c r="C219" s="38" t="s">
        <v>70</v>
      </c>
      <c r="D219" s="60" t="s">
        <v>455</v>
      </c>
      <c r="E219" s="69">
        <f t="shared" si="49"/>
        <v>1982800</v>
      </c>
      <c r="F219" s="118">
        <v>1982800</v>
      </c>
      <c r="G219" s="118">
        <v>1482800</v>
      </c>
      <c r="H219" s="118">
        <v>63800</v>
      </c>
      <c r="I219" s="118"/>
      <c r="J219" s="69">
        <f t="shared" si="50"/>
        <v>54800</v>
      </c>
      <c r="K219" s="118">
        <v>54800</v>
      </c>
      <c r="L219" s="118"/>
      <c r="M219" s="118"/>
      <c r="N219" s="118"/>
      <c r="O219" s="118">
        <f t="shared" si="51"/>
        <v>54800</v>
      </c>
      <c r="P219" s="114">
        <f t="shared" si="45"/>
        <v>2037600</v>
      </c>
    </row>
    <row r="220" spans="1:16" s="16" customFormat="1" x14ac:dyDescent="0.2">
      <c r="A220" s="55" t="s">
        <v>454</v>
      </c>
      <c r="B220" s="38" t="s">
        <v>452</v>
      </c>
      <c r="C220" s="38" t="s">
        <v>70</v>
      </c>
      <c r="D220" s="60" t="s">
        <v>456</v>
      </c>
      <c r="E220" s="69">
        <f t="shared" si="49"/>
        <v>2500000</v>
      </c>
      <c r="F220" s="118">
        <v>2500000</v>
      </c>
      <c r="G220" s="118"/>
      <c r="H220" s="118"/>
      <c r="I220" s="118"/>
      <c r="J220" s="69">
        <f t="shared" si="50"/>
        <v>0</v>
      </c>
      <c r="K220" s="118"/>
      <c r="L220" s="118"/>
      <c r="M220" s="118"/>
      <c r="N220" s="118"/>
      <c r="O220" s="118">
        <f t="shared" si="51"/>
        <v>0</v>
      </c>
      <c r="P220" s="114">
        <f t="shared" si="45"/>
        <v>2500000</v>
      </c>
    </row>
    <row r="221" spans="1:16" s="32" customFormat="1" ht="25.5" x14ac:dyDescent="0.2">
      <c r="A221" s="58">
        <v>1100000</v>
      </c>
      <c r="B221" s="91"/>
      <c r="C221" s="156"/>
      <c r="D221" s="93" t="s">
        <v>0</v>
      </c>
      <c r="E221" s="111">
        <f>E222</f>
        <v>15333700</v>
      </c>
      <c r="F221" s="111">
        <f t="shared" ref="F221:P221" si="52">F222</f>
        <v>15333700</v>
      </c>
      <c r="G221" s="111">
        <f t="shared" si="52"/>
        <v>9681300</v>
      </c>
      <c r="H221" s="111">
        <f t="shared" si="52"/>
        <v>1847900</v>
      </c>
      <c r="I221" s="111">
        <f t="shared" si="52"/>
        <v>0</v>
      </c>
      <c r="J221" s="111">
        <f t="shared" si="52"/>
        <v>2420000</v>
      </c>
      <c r="K221" s="111">
        <f>K222</f>
        <v>1710000</v>
      </c>
      <c r="L221" s="111">
        <f t="shared" si="52"/>
        <v>710000</v>
      </c>
      <c r="M221" s="111">
        <f t="shared" si="52"/>
        <v>60100</v>
      </c>
      <c r="N221" s="111">
        <f t="shared" si="52"/>
        <v>122300</v>
      </c>
      <c r="O221" s="111">
        <f t="shared" si="52"/>
        <v>1710000</v>
      </c>
      <c r="P221" s="111">
        <f t="shared" si="52"/>
        <v>17753700</v>
      </c>
    </row>
    <row r="222" spans="1:16" s="32" customFormat="1" ht="18.75" customHeight="1" x14ac:dyDescent="0.2">
      <c r="A222" s="57">
        <v>1110000</v>
      </c>
      <c r="B222" s="107"/>
      <c r="C222" s="156"/>
      <c r="D222" s="96" t="s">
        <v>0</v>
      </c>
      <c r="E222" s="111">
        <f>E223+E224+E226+E231+E233+E229+E235</f>
        <v>15333700</v>
      </c>
      <c r="F222" s="111">
        <f t="shared" ref="F222:O222" si="53">F223+F224+F226+F231+F233+F229+F235</f>
        <v>15333700</v>
      </c>
      <c r="G222" s="111">
        <f t="shared" si="53"/>
        <v>9681300</v>
      </c>
      <c r="H222" s="111">
        <f t="shared" si="53"/>
        <v>1847900</v>
      </c>
      <c r="I222" s="111">
        <f t="shared" si="53"/>
        <v>0</v>
      </c>
      <c r="J222" s="111">
        <f t="shared" si="53"/>
        <v>2420000</v>
      </c>
      <c r="K222" s="111">
        <f>K223+K224+K226+K231+K233+K229+K235</f>
        <v>1710000</v>
      </c>
      <c r="L222" s="111">
        <f t="shared" si="53"/>
        <v>710000</v>
      </c>
      <c r="M222" s="111">
        <f t="shared" si="53"/>
        <v>60100</v>
      </c>
      <c r="N222" s="111">
        <f t="shared" si="53"/>
        <v>122300</v>
      </c>
      <c r="O222" s="111">
        <f t="shared" si="53"/>
        <v>1710000</v>
      </c>
      <c r="P222" s="111">
        <f>P223+P224+P226+P231+P233+P229+P235</f>
        <v>17753700</v>
      </c>
    </row>
    <row r="223" spans="1:16" s="33" customFormat="1" ht="25.5" x14ac:dyDescent="0.2">
      <c r="A223" s="57" t="s">
        <v>318</v>
      </c>
      <c r="B223" s="41" t="s">
        <v>201</v>
      </c>
      <c r="C223" s="157" t="s">
        <v>126</v>
      </c>
      <c r="D223" s="110" t="s">
        <v>200</v>
      </c>
      <c r="E223" s="73">
        <f t="shared" ref="E223:E237" si="54">F223+I223</f>
        <v>1963300</v>
      </c>
      <c r="F223" s="74">
        <v>1963300</v>
      </c>
      <c r="G223" s="74">
        <v>1444000</v>
      </c>
      <c r="H223" s="74">
        <v>51840</v>
      </c>
      <c r="I223" s="74"/>
      <c r="J223" s="73">
        <f>L223+O223</f>
        <v>60000</v>
      </c>
      <c r="K223" s="74">
        <v>60000</v>
      </c>
      <c r="L223" s="74"/>
      <c r="M223" s="74"/>
      <c r="N223" s="74"/>
      <c r="O223" s="74">
        <f t="shared" ref="O223:O234" si="55">K223</f>
        <v>60000</v>
      </c>
      <c r="P223" s="99">
        <f t="shared" ref="P223:P238" si="56">E223+J223</f>
        <v>2023300</v>
      </c>
    </row>
    <row r="224" spans="1:16" s="33" customFormat="1" hidden="1" x14ac:dyDescent="0.2">
      <c r="A224" s="57" t="s">
        <v>319</v>
      </c>
      <c r="B224" s="144" t="s">
        <v>159</v>
      </c>
      <c r="C224" s="158"/>
      <c r="D224" s="148" t="s">
        <v>153</v>
      </c>
      <c r="E224" s="73">
        <f t="shared" si="54"/>
        <v>403000</v>
      </c>
      <c r="F224" s="74">
        <f>F225</f>
        <v>403000</v>
      </c>
      <c r="G224" s="74"/>
      <c r="H224" s="74"/>
      <c r="I224" s="74"/>
      <c r="J224" s="73">
        <f t="shared" ref="J224:J237" si="57">L224+O224</f>
        <v>0</v>
      </c>
      <c r="K224" s="74"/>
      <c r="L224" s="74"/>
      <c r="M224" s="74"/>
      <c r="N224" s="74"/>
      <c r="O224" s="74">
        <f t="shared" si="55"/>
        <v>0</v>
      </c>
      <c r="P224" s="99">
        <f t="shared" si="56"/>
        <v>403000</v>
      </c>
    </row>
    <row r="225" spans="1:16" s="14" customFormat="1" ht="15.75" customHeight="1" x14ac:dyDescent="0.2">
      <c r="A225" s="55" t="s">
        <v>320</v>
      </c>
      <c r="B225" s="146" t="s">
        <v>289</v>
      </c>
      <c r="C225" s="159" t="s">
        <v>1</v>
      </c>
      <c r="D225" s="205" t="s">
        <v>146</v>
      </c>
      <c r="E225" s="69">
        <f t="shared" si="54"/>
        <v>403000</v>
      </c>
      <c r="F225" s="118">
        <v>403000</v>
      </c>
      <c r="G225" s="118"/>
      <c r="H225" s="118"/>
      <c r="I225" s="118"/>
      <c r="J225" s="73">
        <f t="shared" si="57"/>
        <v>0</v>
      </c>
      <c r="K225" s="118"/>
      <c r="L225" s="118"/>
      <c r="M225" s="118"/>
      <c r="N225" s="118"/>
      <c r="O225" s="74">
        <f t="shared" si="55"/>
        <v>0</v>
      </c>
      <c r="P225" s="114">
        <f t="shared" si="56"/>
        <v>403000</v>
      </c>
    </row>
    <row r="226" spans="1:16" s="33" customFormat="1" ht="15.75" hidden="1" customHeight="1" x14ac:dyDescent="0.2">
      <c r="A226" s="57">
        <v>1115010</v>
      </c>
      <c r="B226" s="144" t="s">
        <v>154</v>
      </c>
      <c r="C226" s="158"/>
      <c r="D226" s="145" t="s">
        <v>18</v>
      </c>
      <c r="E226" s="73">
        <f t="shared" si="54"/>
        <v>862000</v>
      </c>
      <c r="F226" s="74">
        <f>SUM(F227:F228)</f>
        <v>862000</v>
      </c>
      <c r="G226" s="74">
        <f>SUM(G227:G228)</f>
        <v>0</v>
      </c>
      <c r="H226" s="74">
        <f>SUM(H227:H228)</f>
        <v>0</v>
      </c>
      <c r="I226" s="74">
        <f>SUM(I227:I228)</f>
        <v>0</v>
      </c>
      <c r="J226" s="73">
        <f t="shared" si="57"/>
        <v>0</v>
      </c>
      <c r="K226" s="74">
        <f>SUM(K227:K228)</f>
        <v>0</v>
      </c>
      <c r="L226" s="74">
        <f>SUM(L227:L228)</f>
        <v>0</v>
      </c>
      <c r="M226" s="74">
        <f>SUM(M227:M228)</f>
        <v>0</v>
      </c>
      <c r="N226" s="74">
        <f>SUM(N227:N228)</f>
        <v>0</v>
      </c>
      <c r="O226" s="74">
        <f t="shared" si="55"/>
        <v>0</v>
      </c>
      <c r="P226" s="99">
        <f t="shared" si="56"/>
        <v>862000</v>
      </c>
    </row>
    <row r="227" spans="1:16" s="14" customFormat="1" ht="15.75" customHeight="1" x14ac:dyDescent="0.2">
      <c r="A227" s="55">
        <v>1115011</v>
      </c>
      <c r="B227" s="146" t="s">
        <v>33</v>
      </c>
      <c r="C227" s="159" t="s">
        <v>2</v>
      </c>
      <c r="D227" s="150" t="s">
        <v>94</v>
      </c>
      <c r="E227" s="69">
        <f t="shared" si="54"/>
        <v>594000</v>
      </c>
      <c r="F227" s="118">
        <v>594000</v>
      </c>
      <c r="G227" s="118"/>
      <c r="H227" s="118"/>
      <c r="I227" s="118"/>
      <c r="J227" s="73">
        <f t="shared" si="57"/>
        <v>0</v>
      </c>
      <c r="K227" s="118"/>
      <c r="L227" s="118"/>
      <c r="M227" s="118"/>
      <c r="N227" s="118"/>
      <c r="O227" s="74">
        <f t="shared" si="55"/>
        <v>0</v>
      </c>
      <c r="P227" s="99">
        <f t="shared" si="56"/>
        <v>594000</v>
      </c>
    </row>
    <row r="228" spans="1:16" s="14" customFormat="1" ht="25.5" customHeight="1" x14ac:dyDescent="0.2">
      <c r="A228" s="55">
        <v>1115012</v>
      </c>
      <c r="B228" s="146" t="s">
        <v>12</v>
      </c>
      <c r="C228" s="159" t="s">
        <v>2</v>
      </c>
      <c r="D228" s="204" t="s">
        <v>11</v>
      </c>
      <c r="E228" s="69">
        <f t="shared" si="54"/>
        <v>268000</v>
      </c>
      <c r="F228" s="118">
        <v>268000</v>
      </c>
      <c r="G228" s="118"/>
      <c r="H228" s="118"/>
      <c r="I228" s="118"/>
      <c r="J228" s="73">
        <f t="shared" si="57"/>
        <v>0</v>
      </c>
      <c r="K228" s="118"/>
      <c r="L228" s="118"/>
      <c r="M228" s="118"/>
      <c r="N228" s="118"/>
      <c r="O228" s="74">
        <f t="shared" si="55"/>
        <v>0</v>
      </c>
      <c r="P228" s="99">
        <f t="shared" si="56"/>
        <v>268000</v>
      </c>
    </row>
    <row r="229" spans="1:16" s="33" customFormat="1" ht="15.75" hidden="1" customHeight="1" x14ac:dyDescent="0.2">
      <c r="A229" s="57" t="s">
        <v>412</v>
      </c>
      <c r="B229" s="144" t="s">
        <v>413</v>
      </c>
      <c r="C229" s="158"/>
      <c r="D229" s="148" t="s">
        <v>468</v>
      </c>
      <c r="E229" s="73">
        <f t="shared" si="54"/>
        <v>16700</v>
      </c>
      <c r="F229" s="74">
        <f>F230</f>
        <v>16700</v>
      </c>
      <c r="G229" s="74">
        <f>G230</f>
        <v>0</v>
      </c>
      <c r="H229" s="74">
        <f>H230</f>
        <v>0</v>
      </c>
      <c r="I229" s="74">
        <f>I230</f>
        <v>0</v>
      </c>
      <c r="J229" s="73">
        <f t="shared" si="57"/>
        <v>0</v>
      </c>
      <c r="K229" s="74">
        <f>K230</f>
        <v>0</v>
      </c>
      <c r="L229" s="74">
        <f>L230</f>
        <v>0</v>
      </c>
      <c r="M229" s="74">
        <f>M230</f>
        <v>0</v>
      </c>
      <c r="N229" s="74">
        <f>N230</f>
        <v>0</v>
      </c>
      <c r="O229" s="74">
        <f t="shared" si="55"/>
        <v>0</v>
      </c>
      <c r="P229" s="99">
        <f t="shared" si="56"/>
        <v>16700</v>
      </c>
    </row>
    <row r="230" spans="1:16" s="14" customFormat="1" ht="26.25" customHeight="1" x14ac:dyDescent="0.2">
      <c r="A230" s="55" t="s">
        <v>415</v>
      </c>
      <c r="B230" s="146" t="s">
        <v>414</v>
      </c>
      <c r="C230" s="159" t="s">
        <v>2</v>
      </c>
      <c r="D230" s="204" t="s">
        <v>469</v>
      </c>
      <c r="E230" s="69">
        <f t="shared" si="54"/>
        <v>16700</v>
      </c>
      <c r="F230" s="118">
        <v>16700</v>
      </c>
      <c r="G230" s="118"/>
      <c r="H230" s="118"/>
      <c r="I230" s="118"/>
      <c r="J230" s="73">
        <f t="shared" si="57"/>
        <v>0</v>
      </c>
      <c r="K230" s="118"/>
      <c r="L230" s="118"/>
      <c r="M230" s="118"/>
      <c r="N230" s="118"/>
      <c r="O230" s="74">
        <f t="shared" si="55"/>
        <v>0</v>
      </c>
      <c r="P230" s="99">
        <f t="shared" si="56"/>
        <v>16700</v>
      </c>
    </row>
    <row r="231" spans="1:16" s="33" customFormat="1" hidden="1" x14ac:dyDescent="0.2">
      <c r="A231" s="57">
        <v>1115030</v>
      </c>
      <c r="B231" s="144" t="s">
        <v>155</v>
      </c>
      <c r="C231" s="158"/>
      <c r="D231" s="42" t="s">
        <v>147</v>
      </c>
      <c r="E231" s="73">
        <f t="shared" si="54"/>
        <v>8984100</v>
      </c>
      <c r="F231" s="74">
        <f>SUM(F232)</f>
        <v>8984100</v>
      </c>
      <c r="G231" s="74">
        <f t="shared" ref="G231:N231" si="58">SUM(G232)</f>
        <v>6118200</v>
      </c>
      <c r="H231" s="74">
        <f t="shared" si="58"/>
        <v>1397580</v>
      </c>
      <c r="I231" s="74">
        <f t="shared" si="58"/>
        <v>0</v>
      </c>
      <c r="J231" s="73">
        <f t="shared" si="57"/>
        <v>2070000</v>
      </c>
      <c r="K231" s="74">
        <f>SUM(K232)</f>
        <v>1450000</v>
      </c>
      <c r="L231" s="74">
        <f t="shared" si="58"/>
        <v>620000</v>
      </c>
      <c r="M231" s="74">
        <f t="shared" si="58"/>
        <v>40700</v>
      </c>
      <c r="N231" s="74">
        <f t="shared" si="58"/>
        <v>99300</v>
      </c>
      <c r="O231" s="74">
        <f t="shared" si="55"/>
        <v>1450000</v>
      </c>
      <c r="P231" s="99">
        <f t="shared" si="56"/>
        <v>11054100</v>
      </c>
    </row>
    <row r="232" spans="1:16" s="14" customFormat="1" ht="25.5" x14ac:dyDescent="0.2">
      <c r="A232" s="55">
        <v>1115031</v>
      </c>
      <c r="B232" s="146" t="s">
        <v>148</v>
      </c>
      <c r="C232" s="159" t="s">
        <v>2</v>
      </c>
      <c r="D232" s="150" t="s">
        <v>95</v>
      </c>
      <c r="E232" s="73">
        <f t="shared" si="54"/>
        <v>8984100</v>
      </c>
      <c r="F232" s="118">
        <v>8984100</v>
      </c>
      <c r="G232" s="118">
        <v>6118200</v>
      </c>
      <c r="H232" s="118">
        <v>1397580</v>
      </c>
      <c r="I232" s="118"/>
      <c r="J232" s="73">
        <f t="shared" si="57"/>
        <v>2070000</v>
      </c>
      <c r="K232" s="118">
        <v>1450000</v>
      </c>
      <c r="L232" s="118">
        <v>620000</v>
      </c>
      <c r="M232" s="118">
        <v>40700</v>
      </c>
      <c r="N232" s="118">
        <v>99300</v>
      </c>
      <c r="O232" s="74">
        <f t="shared" si="55"/>
        <v>1450000</v>
      </c>
      <c r="P232" s="99">
        <f t="shared" si="56"/>
        <v>11054100</v>
      </c>
    </row>
    <row r="233" spans="1:16" s="33" customFormat="1" hidden="1" x14ac:dyDescent="0.2">
      <c r="A233" s="57">
        <v>1115040</v>
      </c>
      <c r="B233" s="144" t="s">
        <v>149</v>
      </c>
      <c r="C233" s="158"/>
      <c r="D233" s="42" t="s">
        <v>150</v>
      </c>
      <c r="E233" s="73">
        <f>E234</f>
        <v>2307400</v>
      </c>
      <c r="F233" s="73">
        <f t="shared" ref="F233:N233" si="59">F234</f>
        <v>2307400</v>
      </c>
      <c r="G233" s="73">
        <f t="shared" si="59"/>
        <v>1580800</v>
      </c>
      <c r="H233" s="73">
        <f t="shared" si="59"/>
        <v>346640</v>
      </c>
      <c r="I233" s="73">
        <f t="shared" si="59"/>
        <v>0</v>
      </c>
      <c r="J233" s="73">
        <f t="shared" si="57"/>
        <v>290000</v>
      </c>
      <c r="K233" s="73">
        <f>K234</f>
        <v>200000</v>
      </c>
      <c r="L233" s="73">
        <f t="shared" si="59"/>
        <v>90000</v>
      </c>
      <c r="M233" s="73">
        <f t="shared" si="59"/>
        <v>19400</v>
      </c>
      <c r="N233" s="73">
        <f t="shared" si="59"/>
        <v>23000</v>
      </c>
      <c r="O233" s="74">
        <f t="shared" si="55"/>
        <v>200000</v>
      </c>
      <c r="P233" s="99">
        <f t="shared" si="56"/>
        <v>2597400</v>
      </c>
    </row>
    <row r="234" spans="1:16" s="14" customFormat="1" ht="17.25" customHeight="1" x14ac:dyDescent="0.2">
      <c r="A234" s="55">
        <v>1115041</v>
      </c>
      <c r="B234" s="146" t="s">
        <v>151</v>
      </c>
      <c r="C234" s="159" t="s">
        <v>2</v>
      </c>
      <c r="D234" s="150" t="s">
        <v>321</v>
      </c>
      <c r="E234" s="73">
        <f t="shared" si="54"/>
        <v>2307400</v>
      </c>
      <c r="F234" s="118">
        <v>2307400</v>
      </c>
      <c r="G234" s="118">
        <v>1580800</v>
      </c>
      <c r="H234" s="118">
        <v>346640</v>
      </c>
      <c r="I234" s="118"/>
      <c r="J234" s="73">
        <f t="shared" si="57"/>
        <v>290000</v>
      </c>
      <c r="K234" s="118">
        <v>200000</v>
      </c>
      <c r="L234" s="118">
        <v>90000</v>
      </c>
      <c r="M234" s="118">
        <v>19400</v>
      </c>
      <c r="N234" s="118">
        <v>23000</v>
      </c>
      <c r="O234" s="74">
        <f t="shared" si="55"/>
        <v>200000</v>
      </c>
      <c r="P234" s="99">
        <f t="shared" si="56"/>
        <v>2597400</v>
      </c>
    </row>
    <row r="235" spans="1:16" s="33" customFormat="1" ht="17.25" hidden="1" customHeight="1" x14ac:dyDescent="0.2">
      <c r="A235" s="57" t="s">
        <v>491</v>
      </c>
      <c r="B235" s="144" t="s">
        <v>493</v>
      </c>
      <c r="C235" s="158"/>
      <c r="D235" s="42" t="s">
        <v>492</v>
      </c>
      <c r="E235" s="73">
        <f>E236+E237</f>
        <v>797200</v>
      </c>
      <c r="F235" s="73">
        <f t="shared" ref="F235:O235" si="60">F236+F237</f>
        <v>797200</v>
      </c>
      <c r="G235" s="73">
        <f t="shared" si="60"/>
        <v>538300</v>
      </c>
      <c r="H235" s="73">
        <f t="shared" si="60"/>
        <v>51840</v>
      </c>
      <c r="I235" s="73">
        <f t="shared" si="60"/>
        <v>0</v>
      </c>
      <c r="J235" s="73">
        <f t="shared" si="60"/>
        <v>0</v>
      </c>
      <c r="K235" s="73">
        <f>K236+K237</f>
        <v>0</v>
      </c>
      <c r="L235" s="73">
        <f t="shared" si="60"/>
        <v>0</v>
      </c>
      <c r="M235" s="73">
        <f t="shared" si="60"/>
        <v>0</v>
      </c>
      <c r="N235" s="73">
        <f t="shared" si="60"/>
        <v>0</v>
      </c>
      <c r="O235" s="73">
        <f t="shared" si="60"/>
        <v>0</v>
      </c>
      <c r="P235" s="99">
        <f t="shared" si="56"/>
        <v>797200</v>
      </c>
    </row>
    <row r="236" spans="1:16" s="14" customFormat="1" ht="27" customHeight="1" x14ac:dyDescent="0.2">
      <c r="A236" s="55" t="s">
        <v>495</v>
      </c>
      <c r="B236" s="146" t="s">
        <v>496</v>
      </c>
      <c r="C236" s="159" t="s">
        <v>2</v>
      </c>
      <c r="D236" s="150" t="s">
        <v>494</v>
      </c>
      <c r="E236" s="73">
        <f t="shared" si="54"/>
        <v>20700</v>
      </c>
      <c r="F236" s="118">
        <v>20700</v>
      </c>
      <c r="G236" s="118"/>
      <c r="H236" s="118"/>
      <c r="I236" s="118"/>
      <c r="J236" s="73">
        <f t="shared" si="57"/>
        <v>0</v>
      </c>
      <c r="K236" s="118"/>
      <c r="L236" s="118"/>
      <c r="M236" s="118"/>
      <c r="N236" s="118"/>
      <c r="O236" s="74">
        <f>K236</f>
        <v>0</v>
      </c>
      <c r="P236" s="114">
        <f t="shared" si="56"/>
        <v>20700</v>
      </c>
    </row>
    <row r="237" spans="1:16" s="14" customFormat="1" ht="17.25" customHeight="1" x14ac:dyDescent="0.2">
      <c r="A237" s="55" t="s">
        <v>544</v>
      </c>
      <c r="B237" s="146" t="s">
        <v>545</v>
      </c>
      <c r="C237" s="159" t="s">
        <v>2</v>
      </c>
      <c r="D237" s="141" t="s">
        <v>546</v>
      </c>
      <c r="E237" s="73">
        <f t="shared" si="54"/>
        <v>776500</v>
      </c>
      <c r="F237" s="118">
        <v>776500</v>
      </c>
      <c r="G237" s="118">
        <v>538300</v>
      </c>
      <c r="H237" s="118">
        <v>51840</v>
      </c>
      <c r="I237" s="118"/>
      <c r="J237" s="73">
        <f t="shared" si="57"/>
        <v>0</v>
      </c>
      <c r="K237" s="118"/>
      <c r="L237" s="118"/>
      <c r="M237" s="118"/>
      <c r="N237" s="118"/>
      <c r="O237" s="74">
        <f>K237</f>
        <v>0</v>
      </c>
      <c r="P237" s="114">
        <f t="shared" si="56"/>
        <v>776500</v>
      </c>
    </row>
    <row r="238" spans="1:16" s="7" customFormat="1" ht="25.5" x14ac:dyDescent="0.2">
      <c r="A238" s="58">
        <v>1200000</v>
      </c>
      <c r="B238" s="46"/>
      <c r="C238" s="160"/>
      <c r="D238" s="154" t="s">
        <v>73</v>
      </c>
      <c r="E238" s="155">
        <f>E239</f>
        <v>89959000</v>
      </c>
      <c r="F238" s="155">
        <f t="shared" ref="F238:O238" si="61">F239</f>
        <v>89959000</v>
      </c>
      <c r="G238" s="155">
        <f t="shared" si="61"/>
        <v>3251500</v>
      </c>
      <c r="H238" s="155">
        <f t="shared" si="61"/>
        <v>9185953</v>
      </c>
      <c r="I238" s="155">
        <f t="shared" si="61"/>
        <v>0</v>
      </c>
      <c r="J238" s="155">
        <f t="shared" si="61"/>
        <v>12597800</v>
      </c>
      <c r="K238" s="155">
        <f>K239</f>
        <v>12477800</v>
      </c>
      <c r="L238" s="155">
        <f t="shared" si="61"/>
        <v>0</v>
      </c>
      <c r="M238" s="155">
        <f t="shared" si="61"/>
        <v>0</v>
      </c>
      <c r="N238" s="155">
        <f t="shared" si="61"/>
        <v>0</v>
      </c>
      <c r="O238" s="155">
        <f t="shared" si="61"/>
        <v>12597800</v>
      </c>
      <c r="P238" s="99">
        <f t="shared" si="56"/>
        <v>102556800</v>
      </c>
    </row>
    <row r="239" spans="1:16" s="7" customFormat="1" ht="25.5" x14ac:dyDescent="0.2">
      <c r="A239" s="56" t="s">
        <v>322</v>
      </c>
      <c r="B239" s="48"/>
      <c r="C239" s="160"/>
      <c r="D239" s="147" t="s">
        <v>115</v>
      </c>
      <c r="E239" s="155">
        <f>E240+E241+E242+E249+E250+E254+E248+E255+E259+E260+E261+E262+E252+E251</f>
        <v>89959000</v>
      </c>
      <c r="F239" s="161">
        <f>F240+F241+F242+F249+F250+F254+F248+F255+F259+F260+F261+F262+F252+F251</f>
        <v>89959000</v>
      </c>
      <c r="G239" s="155">
        <f>G240+G241+G242+G249+G250+G254+G248+G255+G259+G260+G261+G262+G252</f>
        <v>3251500</v>
      </c>
      <c r="H239" s="155">
        <f>H240+H241+H242+H249+H250+H254+H248+H255+H259+H260+H261+H262+H252</f>
        <v>9185953</v>
      </c>
      <c r="I239" s="155">
        <f>I240+I241+I242+I249+I250+I254+I248+I255+I259+I260+I261+I262+I252</f>
        <v>0</v>
      </c>
      <c r="J239" s="155">
        <f>J240+J241+J242+J249+J250+J254+J248+J255+J259+J260+J261+J262+J252+J251</f>
        <v>12597800</v>
      </c>
      <c r="K239" s="155">
        <f>K240+K241+K242+K249+K250+K254+K248+K255+K259+K260+K261+K262+K252+K251</f>
        <v>12477800</v>
      </c>
      <c r="L239" s="155">
        <f>L240+L241+L242+L249+L250+L254+L248+L255+L259+L260+L261+L262+L252</f>
        <v>0</v>
      </c>
      <c r="M239" s="155">
        <f>M240+M241+M242+M249+M250+M254+M248+M255+M259+M260+M261+M262+M252</f>
        <v>0</v>
      </c>
      <c r="N239" s="155">
        <f>N240+N241+N242+N249+N250+N254+N248+N255+N259+N260+N261+N262+N252</f>
        <v>0</v>
      </c>
      <c r="O239" s="155">
        <f>O240+O241+O242+O249+O250+O254+O248+O255+O259+O260+O261+O262+O252+O251</f>
        <v>12597800</v>
      </c>
      <c r="P239" s="155">
        <f>P240+P241+P242+P249+P250+P254+P248+P255+P259+P260+P261+P262+P252+P251</f>
        <v>102556800</v>
      </c>
    </row>
    <row r="240" spans="1:16" s="7" customFormat="1" ht="25.5" x14ac:dyDescent="0.2">
      <c r="A240" s="56" t="s">
        <v>323</v>
      </c>
      <c r="B240" s="41" t="s">
        <v>201</v>
      </c>
      <c r="C240" s="41" t="s">
        <v>126</v>
      </c>
      <c r="D240" s="110" t="s">
        <v>200</v>
      </c>
      <c r="E240" s="73">
        <f t="shared" ref="E240:E258" si="62">F240+I240</f>
        <v>4436600</v>
      </c>
      <c r="F240" s="74">
        <v>4436600</v>
      </c>
      <c r="G240" s="74">
        <v>3251500</v>
      </c>
      <c r="H240" s="74">
        <v>170653</v>
      </c>
      <c r="I240" s="74"/>
      <c r="J240" s="73">
        <f>L240+O240</f>
        <v>0</v>
      </c>
      <c r="K240" s="100"/>
      <c r="L240" s="74"/>
      <c r="M240" s="74"/>
      <c r="N240" s="74"/>
      <c r="O240" s="100">
        <f t="shared" ref="O240:O262" si="63">K240</f>
        <v>0</v>
      </c>
      <c r="P240" s="99">
        <f t="shared" ref="P240:P252" si="64">E240+J240</f>
        <v>4436600</v>
      </c>
    </row>
    <row r="241" spans="1:16" ht="25.5" hidden="1" x14ac:dyDescent="0.2">
      <c r="A241" s="56">
        <v>4016010</v>
      </c>
      <c r="B241" s="68" t="s">
        <v>56</v>
      </c>
      <c r="C241" s="68" t="s">
        <v>129</v>
      </c>
      <c r="D241" s="116" t="s">
        <v>82</v>
      </c>
      <c r="E241" s="73">
        <f t="shared" si="62"/>
        <v>0</v>
      </c>
      <c r="F241" s="100"/>
      <c r="G241" s="100"/>
      <c r="H241" s="100"/>
      <c r="I241" s="100"/>
      <c r="J241" s="73">
        <f t="shared" ref="J241:J259" si="65">L241+O241</f>
        <v>0</v>
      </c>
      <c r="K241" s="100"/>
      <c r="L241" s="100"/>
      <c r="M241" s="100"/>
      <c r="N241" s="100"/>
      <c r="O241" s="100">
        <f t="shared" si="63"/>
        <v>0</v>
      </c>
      <c r="P241" s="99">
        <f t="shared" si="64"/>
        <v>0</v>
      </c>
    </row>
    <row r="242" spans="1:16" hidden="1" x14ac:dyDescent="0.2">
      <c r="A242" s="56" t="s">
        <v>325</v>
      </c>
      <c r="B242" s="68" t="s">
        <v>56</v>
      </c>
      <c r="C242" s="68"/>
      <c r="D242" s="162" t="s">
        <v>324</v>
      </c>
      <c r="E242" s="73">
        <f t="shared" si="62"/>
        <v>0</v>
      </c>
      <c r="F242" s="73">
        <f>F243+F245+F246+F244+F247</f>
        <v>0</v>
      </c>
      <c r="G242" s="73">
        <f>G243+G245+G246+G244+G247</f>
        <v>0</v>
      </c>
      <c r="H242" s="73">
        <f>H243+H245+H246+H244+H247</f>
        <v>0</v>
      </c>
      <c r="I242" s="73">
        <f>I243+I245+I246+I244+I247</f>
        <v>0</v>
      </c>
      <c r="J242" s="73">
        <f t="shared" si="65"/>
        <v>2122800</v>
      </c>
      <c r="K242" s="73">
        <f>K243+K245+K246+K244+K247</f>
        <v>2122800</v>
      </c>
      <c r="L242" s="73">
        <f>L243+L245+L246+L244+L247</f>
        <v>0</v>
      </c>
      <c r="M242" s="73">
        <f>M243+M245+M246+M244+M247</f>
        <v>0</v>
      </c>
      <c r="N242" s="73">
        <f>N243+N245+N246+N244+N247</f>
        <v>0</v>
      </c>
      <c r="O242" s="100">
        <f t="shared" si="63"/>
        <v>2122800</v>
      </c>
      <c r="P242" s="99">
        <f t="shared" si="64"/>
        <v>2122800</v>
      </c>
    </row>
    <row r="243" spans="1:16" s="16" customFormat="1" x14ac:dyDescent="0.2">
      <c r="A243" s="55" t="s">
        <v>328</v>
      </c>
      <c r="B243" s="44" t="s">
        <v>327</v>
      </c>
      <c r="C243" s="44" t="s">
        <v>129</v>
      </c>
      <c r="D243" s="37" t="s">
        <v>326</v>
      </c>
      <c r="E243" s="69">
        <f t="shared" si="62"/>
        <v>0</v>
      </c>
      <c r="F243" s="72"/>
      <c r="G243" s="72"/>
      <c r="H243" s="72"/>
      <c r="I243" s="72"/>
      <c r="J243" s="73">
        <f t="shared" si="65"/>
        <v>500000</v>
      </c>
      <c r="K243" s="72">
        <v>500000</v>
      </c>
      <c r="L243" s="72"/>
      <c r="M243" s="72"/>
      <c r="N243" s="72"/>
      <c r="O243" s="100">
        <f t="shared" si="63"/>
        <v>500000</v>
      </c>
      <c r="P243" s="99">
        <f t="shared" si="64"/>
        <v>500000</v>
      </c>
    </row>
    <row r="244" spans="1:16" s="16" customFormat="1" ht="13.5" hidden="1" customHeight="1" x14ac:dyDescent="0.2">
      <c r="A244" s="55" t="s">
        <v>501</v>
      </c>
      <c r="B244" s="44" t="s">
        <v>502</v>
      </c>
      <c r="C244" s="44" t="s">
        <v>74</v>
      </c>
      <c r="D244" s="37" t="s">
        <v>503</v>
      </c>
      <c r="E244" s="69">
        <f t="shared" si="62"/>
        <v>0</v>
      </c>
      <c r="F244" s="72"/>
      <c r="G244" s="72"/>
      <c r="H244" s="72"/>
      <c r="I244" s="72"/>
      <c r="J244" s="73">
        <f t="shared" si="65"/>
        <v>0</v>
      </c>
      <c r="K244" s="72"/>
      <c r="L244" s="72"/>
      <c r="M244" s="72"/>
      <c r="N244" s="72"/>
      <c r="O244" s="100">
        <f t="shared" si="63"/>
        <v>0</v>
      </c>
      <c r="P244" s="99">
        <f t="shared" si="64"/>
        <v>0</v>
      </c>
    </row>
    <row r="245" spans="1:16" s="16" customFormat="1" x14ac:dyDescent="0.2">
      <c r="A245" s="55" t="s">
        <v>330</v>
      </c>
      <c r="B245" s="44" t="s">
        <v>329</v>
      </c>
      <c r="C245" s="44" t="s">
        <v>74</v>
      </c>
      <c r="D245" s="37" t="s">
        <v>331</v>
      </c>
      <c r="E245" s="69">
        <f t="shared" si="62"/>
        <v>0</v>
      </c>
      <c r="F245" s="72"/>
      <c r="G245" s="72"/>
      <c r="H245" s="72"/>
      <c r="I245" s="72"/>
      <c r="J245" s="73">
        <f t="shared" si="65"/>
        <v>500000</v>
      </c>
      <c r="K245" s="72">
        <v>500000</v>
      </c>
      <c r="L245" s="72"/>
      <c r="M245" s="72"/>
      <c r="N245" s="72"/>
      <c r="O245" s="100">
        <f t="shared" si="63"/>
        <v>500000</v>
      </c>
      <c r="P245" s="99">
        <f t="shared" si="64"/>
        <v>500000</v>
      </c>
    </row>
    <row r="246" spans="1:16" s="16" customFormat="1" ht="25.5" hidden="1" x14ac:dyDescent="0.2">
      <c r="A246" s="55" t="s">
        <v>335</v>
      </c>
      <c r="B246" s="44" t="s">
        <v>336</v>
      </c>
      <c r="C246" s="44" t="s">
        <v>74</v>
      </c>
      <c r="D246" s="37" t="s">
        <v>170</v>
      </c>
      <c r="E246" s="69">
        <f t="shared" si="62"/>
        <v>0</v>
      </c>
      <c r="F246" s="72"/>
      <c r="G246" s="72"/>
      <c r="H246" s="72"/>
      <c r="I246" s="72"/>
      <c r="J246" s="73">
        <f t="shared" si="65"/>
        <v>0</v>
      </c>
      <c r="K246" s="72"/>
      <c r="L246" s="72"/>
      <c r="M246" s="72"/>
      <c r="N246" s="72"/>
      <c r="O246" s="100">
        <f t="shared" si="63"/>
        <v>0</v>
      </c>
      <c r="P246" s="99">
        <f t="shared" si="64"/>
        <v>0</v>
      </c>
    </row>
    <row r="247" spans="1:16" s="16" customFormat="1" ht="25.5" x14ac:dyDescent="0.2">
      <c r="A247" s="55" t="s">
        <v>387</v>
      </c>
      <c r="B247" s="44" t="s">
        <v>385</v>
      </c>
      <c r="C247" s="44" t="s">
        <v>74</v>
      </c>
      <c r="D247" s="37" t="s">
        <v>386</v>
      </c>
      <c r="E247" s="69">
        <f t="shared" si="62"/>
        <v>0</v>
      </c>
      <c r="F247" s="72"/>
      <c r="G247" s="72"/>
      <c r="H247" s="72"/>
      <c r="I247" s="72"/>
      <c r="J247" s="73">
        <f t="shared" si="65"/>
        <v>1122800</v>
      </c>
      <c r="K247" s="72">
        <v>1122800</v>
      </c>
      <c r="L247" s="72"/>
      <c r="M247" s="72"/>
      <c r="N247" s="72"/>
      <c r="O247" s="100">
        <f t="shared" si="63"/>
        <v>1122800</v>
      </c>
      <c r="P247" s="99">
        <f t="shared" si="64"/>
        <v>1122800</v>
      </c>
    </row>
    <row r="248" spans="1:16" ht="29.25" hidden="1" customHeight="1" x14ac:dyDescent="0.2">
      <c r="A248" s="56" t="s">
        <v>340</v>
      </c>
      <c r="B248" s="163">
        <v>6020</v>
      </c>
      <c r="C248" s="18" t="s">
        <v>74</v>
      </c>
      <c r="D248" s="79" t="s">
        <v>339</v>
      </c>
      <c r="E248" s="73">
        <f t="shared" si="62"/>
        <v>0</v>
      </c>
      <c r="F248" s="100"/>
      <c r="G248" s="100"/>
      <c r="H248" s="100"/>
      <c r="I248" s="100"/>
      <c r="J248" s="73">
        <f t="shared" si="65"/>
        <v>0</v>
      </c>
      <c r="K248" s="100"/>
      <c r="L248" s="100"/>
      <c r="M248" s="100"/>
      <c r="N248" s="100"/>
      <c r="O248" s="100">
        <f t="shared" si="63"/>
        <v>0</v>
      </c>
      <c r="P248" s="99">
        <f t="shared" si="64"/>
        <v>0</v>
      </c>
    </row>
    <row r="249" spans="1:16" x14ac:dyDescent="0.2">
      <c r="A249" s="56" t="s">
        <v>334</v>
      </c>
      <c r="B249" s="18" t="s">
        <v>333</v>
      </c>
      <c r="C249" s="18" t="s">
        <v>74</v>
      </c>
      <c r="D249" s="108" t="s">
        <v>332</v>
      </c>
      <c r="E249" s="73">
        <f t="shared" si="62"/>
        <v>56147400</v>
      </c>
      <c r="F249" s="164">
        <v>56147400</v>
      </c>
      <c r="G249" s="164"/>
      <c r="H249" s="164">
        <v>9015300</v>
      </c>
      <c r="I249" s="165"/>
      <c r="J249" s="73">
        <f t="shared" si="65"/>
        <v>5475000</v>
      </c>
      <c r="K249" s="165">
        <v>5355000</v>
      </c>
      <c r="L249" s="165"/>
      <c r="M249" s="165"/>
      <c r="N249" s="165"/>
      <c r="O249" s="100">
        <v>5475000</v>
      </c>
      <c r="P249" s="99">
        <f t="shared" si="64"/>
        <v>61622400</v>
      </c>
    </row>
    <row r="250" spans="1:16" ht="29.25" hidden="1" customHeight="1" x14ac:dyDescent="0.2">
      <c r="A250" s="56">
        <v>4016100</v>
      </c>
      <c r="B250" s="138" t="s">
        <v>169</v>
      </c>
      <c r="C250" s="138" t="s">
        <v>74</v>
      </c>
      <c r="D250" s="24" t="s">
        <v>170</v>
      </c>
      <c r="E250" s="73">
        <f t="shared" si="62"/>
        <v>0</v>
      </c>
      <c r="F250" s="100"/>
      <c r="G250" s="100"/>
      <c r="H250" s="100"/>
      <c r="I250" s="100"/>
      <c r="J250" s="73">
        <f t="shared" si="65"/>
        <v>0</v>
      </c>
      <c r="K250" s="100"/>
      <c r="L250" s="100"/>
      <c r="M250" s="100"/>
      <c r="N250" s="100"/>
      <c r="O250" s="100">
        <f t="shared" si="63"/>
        <v>0</v>
      </c>
      <c r="P250" s="99">
        <f t="shared" si="64"/>
        <v>0</v>
      </c>
    </row>
    <row r="251" spans="1:16" ht="16.5" hidden="1" customHeight="1" x14ac:dyDescent="0.25">
      <c r="A251" s="56" t="s">
        <v>338</v>
      </c>
      <c r="B251" s="138" t="s">
        <v>337</v>
      </c>
      <c r="C251" s="138" t="s">
        <v>74</v>
      </c>
      <c r="D251" s="25" t="s">
        <v>176</v>
      </c>
      <c r="E251" s="73">
        <f t="shared" si="62"/>
        <v>0</v>
      </c>
      <c r="F251" s="100"/>
      <c r="G251" s="100"/>
      <c r="H251" s="100"/>
      <c r="I251" s="100"/>
      <c r="J251" s="73">
        <f t="shared" si="65"/>
        <v>0</v>
      </c>
      <c r="K251" s="100"/>
      <c r="L251" s="100"/>
      <c r="M251" s="100"/>
      <c r="N251" s="100"/>
      <c r="O251" s="100">
        <f t="shared" si="63"/>
        <v>0</v>
      </c>
      <c r="P251" s="99">
        <f t="shared" si="64"/>
        <v>0</v>
      </c>
    </row>
    <row r="252" spans="1:16" ht="17.25" hidden="1" customHeight="1" x14ac:dyDescent="0.2">
      <c r="A252" s="56" t="s">
        <v>343</v>
      </c>
      <c r="B252" s="163">
        <v>6070</v>
      </c>
      <c r="C252" s="18"/>
      <c r="D252" s="24" t="s">
        <v>341</v>
      </c>
      <c r="E252" s="73">
        <f>F252+I252</f>
        <v>0</v>
      </c>
      <c r="F252" s="74">
        <f>F253</f>
        <v>0</v>
      </c>
      <c r="G252" s="74">
        <f>G253</f>
        <v>0</v>
      </c>
      <c r="H252" s="74">
        <f>H253</f>
        <v>0</v>
      </c>
      <c r="I252" s="74">
        <f>I253</f>
        <v>0</v>
      </c>
      <c r="J252" s="73">
        <f t="shared" si="65"/>
        <v>0</v>
      </c>
      <c r="K252" s="74"/>
      <c r="L252" s="74">
        <f>L253</f>
        <v>0</v>
      </c>
      <c r="M252" s="74">
        <f>M253</f>
        <v>0</v>
      </c>
      <c r="N252" s="74">
        <f>N253</f>
        <v>0</v>
      </c>
      <c r="O252" s="100">
        <f t="shared" si="63"/>
        <v>0</v>
      </c>
      <c r="P252" s="99">
        <f t="shared" si="64"/>
        <v>0</v>
      </c>
    </row>
    <row r="253" spans="1:16" s="16" customFormat="1" ht="15.75" hidden="1" customHeight="1" x14ac:dyDescent="0.2">
      <c r="A253" s="55" t="s">
        <v>344</v>
      </c>
      <c r="B253" s="166">
        <v>6072</v>
      </c>
      <c r="C253" s="44" t="s">
        <v>171</v>
      </c>
      <c r="D253" s="76" t="s">
        <v>342</v>
      </c>
      <c r="E253" s="69">
        <f>F253+I253</f>
        <v>0</v>
      </c>
      <c r="F253" s="118"/>
      <c r="G253" s="118"/>
      <c r="H253" s="118"/>
      <c r="I253" s="118"/>
      <c r="J253" s="73">
        <f t="shared" si="65"/>
        <v>0</v>
      </c>
      <c r="K253" s="72"/>
      <c r="L253" s="118"/>
      <c r="M253" s="118"/>
      <c r="N253" s="118"/>
      <c r="O253" s="100">
        <f t="shared" si="63"/>
        <v>0</v>
      </c>
      <c r="P253" s="114"/>
    </row>
    <row r="254" spans="1:16" s="32" customFormat="1" ht="13.5" customHeight="1" x14ac:dyDescent="0.2">
      <c r="A254" s="57" t="s">
        <v>362</v>
      </c>
      <c r="B254" s="138" t="s">
        <v>361</v>
      </c>
      <c r="C254" s="138" t="s">
        <v>171</v>
      </c>
      <c r="D254" s="79" t="s">
        <v>360</v>
      </c>
      <c r="E254" s="73">
        <f t="shared" si="62"/>
        <v>0</v>
      </c>
      <c r="F254" s="100"/>
      <c r="G254" s="100"/>
      <c r="H254" s="100"/>
      <c r="I254" s="100"/>
      <c r="J254" s="73">
        <f t="shared" si="65"/>
        <v>600000</v>
      </c>
      <c r="K254" s="100">
        <v>600000</v>
      </c>
      <c r="L254" s="100"/>
      <c r="M254" s="100"/>
      <c r="N254" s="100"/>
      <c r="O254" s="100">
        <f t="shared" si="63"/>
        <v>600000</v>
      </c>
      <c r="P254" s="99">
        <f t="shared" ref="P254:P263" si="66">E254+J254</f>
        <v>600000</v>
      </c>
    </row>
    <row r="255" spans="1:16" hidden="1" x14ac:dyDescent="0.2">
      <c r="A255" s="56" t="s">
        <v>347</v>
      </c>
      <c r="B255" s="107" t="s">
        <v>346</v>
      </c>
      <c r="C255" s="18"/>
      <c r="D255" s="108" t="s">
        <v>345</v>
      </c>
      <c r="E255" s="73">
        <f t="shared" si="62"/>
        <v>29375000</v>
      </c>
      <c r="F255" s="100">
        <f>F256+F257+F258</f>
        <v>29375000</v>
      </c>
      <c r="G255" s="100">
        <f>G256+G257+G258</f>
        <v>0</v>
      </c>
      <c r="H255" s="100">
        <f>H256+H257+H258</f>
        <v>0</v>
      </c>
      <c r="I255" s="100">
        <f>I256+I257+I258</f>
        <v>0</v>
      </c>
      <c r="J255" s="73">
        <f t="shared" si="65"/>
        <v>1800000</v>
      </c>
      <c r="K255" s="100">
        <f>K256+K257+K258</f>
        <v>1800000</v>
      </c>
      <c r="L255" s="100">
        <f>L256+L257+L258</f>
        <v>0</v>
      </c>
      <c r="M255" s="100">
        <f>M256+M257+M258</f>
        <v>0</v>
      </c>
      <c r="N255" s="100">
        <f>N256+N257+N258</f>
        <v>0</v>
      </c>
      <c r="O255" s="100">
        <f t="shared" si="63"/>
        <v>1800000</v>
      </c>
      <c r="P255" s="99">
        <f t="shared" si="66"/>
        <v>31175000</v>
      </c>
    </row>
    <row r="256" spans="1:16" s="16" customFormat="1" ht="25.5" x14ac:dyDescent="0.2">
      <c r="A256" s="55" t="s">
        <v>350</v>
      </c>
      <c r="B256" s="71" t="s">
        <v>349</v>
      </c>
      <c r="C256" s="44" t="s">
        <v>75</v>
      </c>
      <c r="D256" s="37" t="s">
        <v>348</v>
      </c>
      <c r="E256" s="69">
        <f t="shared" si="62"/>
        <v>29375000</v>
      </c>
      <c r="F256" s="72">
        <v>29375000</v>
      </c>
      <c r="G256" s="72"/>
      <c r="H256" s="72"/>
      <c r="I256" s="72"/>
      <c r="J256" s="73">
        <f t="shared" si="65"/>
        <v>1800000</v>
      </c>
      <c r="K256" s="72">
        <v>1800000</v>
      </c>
      <c r="L256" s="72"/>
      <c r="M256" s="72"/>
      <c r="N256" s="72"/>
      <c r="O256" s="100">
        <f t="shared" si="63"/>
        <v>1800000</v>
      </c>
      <c r="P256" s="99">
        <f t="shared" si="66"/>
        <v>31175000</v>
      </c>
    </row>
    <row r="257" spans="1:16" s="16" customFormat="1" ht="25.5" hidden="1" x14ac:dyDescent="0.2">
      <c r="A257" s="55" t="s">
        <v>353</v>
      </c>
      <c r="B257" s="71" t="s">
        <v>352</v>
      </c>
      <c r="C257" s="38" t="s">
        <v>75</v>
      </c>
      <c r="D257" s="60" t="s">
        <v>351</v>
      </c>
      <c r="E257" s="69">
        <f t="shared" si="62"/>
        <v>0</v>
      </c>
      <c r="F257" s="72"/>
      <c r="G257" s="72"/>
      <c r="H257" s="72"/>
      <c r="I257" s="72"/>
      <c r="J257" s="73">
        <f t="shared" si="65"/>
        <v>0</v>
      </c>
      <c r="K257" s="72"/>
      <c r="L257" s="72"/>
      <c r="M257" s="72"/>
      <c r="N257" s="72"/>
      <c r="O257" s="100">
        <f t="shared" si="63"/>
        <v>0</v>
      </c>
      <c r="P257" s="114">
        <f t="shared" si="66"/>
        <v>0</v>
      </c>
    </row>
    <row r="258" spans="1:16" s="16" customFormat="1" ht="28.9" hidden="1" customHeight="1" x14ac:dyDescent="0.2">
      <c r="A258" s="55" t="s">
        <v>356</v>
      </c>
      <c r="B258" s="71" t="s">
        <v>355</v>
      </c>
      <c r="C258" s="38" t="s">
        <v>75</v>
      </c>
      <c r="D258" s="60" t="s">
        <v>354</v>
      </c>
      <c r="E258" s="69">
        <f t="shared" si="62"/>
        <v>0</v>
      </c>
      <c r="F258" s="72"/>
      <c r="G258" s="72"/>
      <c r="H258" s="72"/>
      <c r="I258" s="72"/>
      <c r="J258" s="73">
        <f t="shared" si="65"/>
        <v>0</v>
      </c>
      <c r="K258" s="72"/>
      <c r="L258" s="72"/>
      <c r="M258" s="72"/>
      <c r="N258" s="72"/>
      <c r="O258" s="100">
        <f t="shared" si="63"/>
        <v>0</v>
      </c>
      <c r="P258" s="114">
        <f t="shared" si="66"/>
        <v>0</v>
      </c>
    </row>
    <row r="259" spans="1:16" x14ac:dyDescent="0.2">
      <c r="A259" s="56" t="s">
        <v>357</v>
      </c>
      <c r="B259" s="107" t="s">
        <v>189</v>
      </c>
      <c r="C259" s="18" t="s">
        <v>133</v>
      </c>
      <c r="D259" s="106" t="s">
        <v>85</v>
      </c>
      <c r="E259" s="73"/>
      <c r="F259" s="165"/>
      <c r="G259" s="165"/>
      <c r="H259" s="165"/>
      <c r="I259" s="165"/>
      <c r="J259" s="73">
        <f t="shared" si="65"/>
        <v>200000</v>
      </c>
      <c r="K259" s="165">
        <v>200000</v>
      </c>
      <c r="L259" s="165"/>
      <c r="M259" s="165"/>
      <c r="N259" s="165"/>
      <c r="O259" s="100">
        <f t="shared" si="63"/>
        <v>200000</v>
      </c>
      <c r="P259" s="99">
        <f t="shared" si="66"/>
        <v>200000</v>
      </c>
    </row>
    <row r="260" spans="1:16" hidden="1" x14ac:dyDescent="0.2">
      <c r="A260" s="56" t="s">
        <v>359</v>
      </c>
      <c r="B260" s="107" t="s">
        <v>188</v>
      </c>
      <c r="C260" s="18" t="s">
        <v>132</v>
      </c>
      <c r="D260" s="108" t="s">
        <v>358</v>
      </c>
      <c r="E260" s="73"/>
      <c r="F260" s="100"/>
      <c r="G260" s="100"/>
      <c r="H260" s="100"/>
      <c r="I260" s="100"/>
      <c r="J260" s="73">
        <f>L260+O260</f>
        <v>0</v>
      </c>
      <c r="K260" s="100"/>
      <c r="L260" s="100"/>
      <c r="M260" s="100"/>
      <c r="N260" s="100"/>
      <c r="O260" s="100">
        <f t="shared" si="63"/>
        <v>0</v>
      </c>
      <c r="P260" s="99">
        <f t="shared" si="66"/>
        <v>0</v>
      </c>
    </row>
    <row r="261" spans="1:16" s="26" customFormat="1" hidden="1" x14ac:dyDescent="0.2">
      <c r="A261" s="126" t="s">
        <v>362</v>
      </c>
      <c r="B261" s="167" t="s">
        <v>361</v>
      </c>
      <c r="C261" s="127" t="s">
        <v>171</v>
      </c>
      <c r="D261" s="168" t="s">
        <v>360</v>
      </c>
      <c r="E261" s="129"/>
      <c r="F261" s="169"/>
      <c r="G261" s="169"/>
      <c r="H261" s="169"/>
      <c r="I261" s="169"/>
      <c r="J261" s="129">
        <f>L261+O261</f>
        <v>0</v>
      </c>
      <c r="K261" s="169"/>
      <c r="L261" s="169"/>
      <c r="M261" s="169"/>
      <c r="N261" s="169"/>
      <c r="O261" s="100">
        <f t="shared" si="63"/>
        <v>0</v>
      </c>
      <c r="P261" s="131">
        <f t="shared" si="66"/>
        <v>0</v>
      </c>
    </row>
    <row r="262" spans="1:16" x14ac:dyDescent="0.2">
      <c r="A262" s="56" t="s">
        <v>359</v>
      </c>
      <c r="B262" s="18" t="s">
        <v>188</v>
      </c>
      <c r="C262" s="18" t="s">
        <v>132</v>
      </c>
      <c r="D262" s="43" t="s">
        <v>358</v>
      </c>
      <c r="E262" s="73">
        <f>F262+I262</f>
        <v>0</v>
      </c>
      <c r="F262" s="104"/>
      <c r="G262" s="104"/>
      <c r="H262" s="104"/>
      <c r="I262" s="104"/>
      <c r="J262" s="73">
        <f>L262+O262</f>
        <v>2400000</v>
      </c>
      <c r="K262" s="104">
        <v>2400000</v>
      </c>
      <c r="L262" s="104"/>
      <c r="M262" s="104"/>
      <c r="N262" s="104"/>
      <c r="O262" s="100">
        <f t="shared" si="63"/>
        <v>2400000</v>
      </c>
      <c r="P262" s="99">
        <f t="shared" si="66"/>
        <v>2400000</v>
      </c>
    </row>
    <row r="263" spans="1:16" s="7" customFormat="1" ht="25.5" x14ac:dyDescent="0.2">
      <c r="A263" s="58">
        <v>1500000</v>
      </c>
      <c r="B263" s="46"/>
      <c r="C263" s="160"/>
      <c r="D263" s="154" t="s">
        <v>77</v>
      </c>
      <c r="E263" s="155">
        <f>E264</f>
        <v>2184300</v>
      </c>
      <c r="F263" s="155">
        <f t="shared" ref="F263:O263" si="67">F264</f>
        <v>2184300</v>
      </c>
      <c r="G263" s="155">
        <f t="shared" si="67"/>
        <v>1593740</v>
      </c>
      <c r="H263" s="155">
        <f t="shared" si="67"/>
        <v>67900</v>
      </c>
      <c r="I263" s="155">
        <f t="shared" si="67"/>
        <v>0</v>
      </c>
      <c r="J263" s="155">
        <f t="shared" si="67"/>
        <v>72411554</v>
      </c>
      <c r="K263" s="155">
        <f>K264</f>
        <v>52214034</v>
      </c>
      <c r="L263" s="155">
        <f t="shared" si="67"/>
        <v>0</v>
      </c>
      <c r="M263" s="155">
        <f t="shared" si="67"/>
        <v>0</v>
      </c>
      <c r="N263" s="155">
        <f t="shared" si="67"/>
        <v>0</v>
      </c>
      <c r="O263" s="155">
        <f t="shared" si="67"/>
        <v>72411554</v>
      </c>
      <c r="P263" s="99">
        <f t="shared" si="66"/>
        <v>74595854</v>
      </c>
    </row>
    <row r="264" spans="1:16" s="7" customFormat="1" ht="17.25" customHeight="1" x14ac:dyDescent="0.2">
      <c r="A264" s="56" t="s">
        <v>363</v>
      </c>
      <c r="B264" s="48"/>
      <c r="C264" s="160"/>
      <c r="D264" s="147" t="s">
        <v>77</v>
      </c>
      <c r="E264" s="155">
        <f>E265+E266+E267+E268+E269+E270+E271+E272+E281+E283+E285+E275+E274+E287+E297+E276+E277</f>
        <v>2184300</v>
      </c>
      <c r="F264" s="155">
        <f t="shared" ref="F264:N264" si="68">F265+F266+F267+F268+F269+F270+F271+F272+F281+F283+F285+F275+F274+F287+F297+F276+F277</f>
        <v>2184300</v>
      </c>
      <c r="G264" s="155">
        <f t="shared" si="68"/>
        <v>1593740</v>
      </c>
      <c r="H264" s="155">
        <f t="shared" si="68"/>
        <v>67900</v>
      </c>
      <c r="I264" s="155">
        <f t="shared" si="68"/>
        <v>0</v>
      </c>
      <c r="J264" s="155">
        <f>J265+J266+J267+J268+J269+J270+J271+J272+J281+J283+J285+J275+J274+J287+J297+J276+J277+J288+J293+J296</f>
        <v>72411554</v>
      </c>
      <c r="K264" s="161">
        <f>K265+K266+K267+K268+K269+K270+K271+K272+K281+K283+K285+K275+K274+K287+K297+K276+K277+K288+K293+K296</f>
        <v>52214034</v>
      </c>
      <c r="L264" s="155">
        <f t="shared" si="68"/>
        <v>0</v>
      </c>
      <c r="M264" s="155">
        <f t="shared" si="68"/>
        <v>0</v>
      </c>
      <c r="N264" s="155">
        <f t="shared" si="68"/>
        <v>0</v>
      </c>
      <c r="O264" s="161">
        <f>O265+O266+O267+O268+O269+O270+O271+O272+O281+O283+O285+O275+O274+O287+O297+O276+O277+O288+O293+O296</f>
        <v>72411554</v>
      </c>
      <c r="P264" s="161">
        <f>P265+P266+P267+P268+P269+P270+P271+P272+P281+P283+P285+P275+P274+P287+P297+P276+P277+P288+P296</f>
        <v>55931154</v>
      </c>
    </row>
    <row r="265" spans="1:16" s="7" customFormat="1" ht="25.5" x14ac:dyDescent="0.2">
      <c r="A265" s="56" t="s">
        <v>364</v>
      </c>
      <c r="B265" s="41" t="s">
        <v>201</v>
      </c>
      <c r="C265" s="41" t="s">
        <v>126</v>
      </c>
      <c r="D265" s="110" t="s">
        <v>200</v>
      </c>
      <c r="E265" s="73">
        <f t="shared" ref="E265:E297" si="69">F265+I265</f>
        <v>2184300</v>
      </c>
      <c r="F265" s="74">
        <v>2184300</v>
      </c>
      <c r="G265" s="74">
        <v>1593740</v>
      </c>
      <c r="H265" s="74">
        <v>67900</v>
      </c>
      <c r="I265" s="74"/>
      <c r="J265" s="73">
        <f t="shared" ref="J265:J280" si="70">L265+O265</f>
        <v>100000</v>
      </c>
      <c r="K265" s="74">
        <v>100000</v>
      </c>
      <c r="L265" s="74"/>
      <c r="M265" s="74"/>
      <c r="N265" s="74"/>
      <c r="O265" s="74">
        <f t="shared" ref="O265:O280" si="71">K265</f>
        <v>100000</v>
      </c>
      <c r="P265" s="99">
        <f t="shared" ref="P265:P280" si="72">E265+J265</f>
        <v>2284300</v>
      </c>
    </row>
    <row r="266" spans="1:16" s="7" customFormat="1" x14ac:dyDescent="0.2">
      <c r="A266" s="56" t="s">
        <v>365</v>
      </c>
      <c r="B266" s="105" t="s">
        <v>61</v>
      </c>
      <c r="C266" s="105" t="s">
        <v>142</v>
      </c>
      <c r="D266" s="79" t="s">
        <v>203</v>
      </c>
      <c r="E266" s="73">
        <f t="shared" si="69"/>
        <v>0</v>
      </c>
      <c r="F266" s="74"/>
      <c r="G266" s="74"/>
      <c r="H266" s="74"/>
      <c r="I266" s="74"/>
      <c r="J266" s="73">
        <f t="shared" si="70"/>
        <v>38153</v>
      </c>
      <c r="K266" s="74">
        <v>38153</v>
      </c>
      <c r="L266" s="74"/>
      <c r="M266" s="74"/>
      <c r="N266" s="74"/>
      <c r="O266" s="74">
        <f t="shared" si="71"/>
        <v>38153</v>
      </c>
      <c r="P266" s="99">
        <f t="shared" si="72"/>
        <v>38153</v>
      </c>
    </row>
    <row r="267" spans="1:16" s="33" customFormat="1" ht="38.25" x14ac:dyDescent="0.2">
      <c r="A267" s="57" t="s">
        <v>388</v>
      </c>
      <c r="B267" s="105" t="s">
        <v>63</v>
      </c>
      <c r="C267" s="105" t="s">
        <v>143</v>
      </c>
      <c r="D267" s="108" t="s">
        <v>205</v>
      </c>
      <c r="E267" s="73">
        <f t="shared" si="69"/>
        <v>0</v>
      </c>
      <c r="F267" s="74"/>
      <c r="G267" s="74"/>
      <c r="H267" s="74"/>
      <c r="I267" s="74"/>
      <c r="J267" s="73">
        <f t="shared" si="70"/>
        <v>3828577</v>
      </c>
      <c r="K267" s="74">
        <v>3828577</v>
      </c>
      <c r="L267" s="74"/>
      <c r="M267" s="74"/>
      <c r="N267" s="74"/>
      <c r="O267" s="74">
        <f t="shared" si="71"/>
        <v>3828577</v>
      </c>
      <c r="P267" s="99">
        <f t="shared" si="72"/>
        <v>3828577</v>
      </c>
    </row>
    <row r="268" spans="1:16" s="33" customFormat="1" ht="25.5" x14ac:dyDescent="0.2">
      <c r="A268" s="57" t="s">
        <v>582</v>
      </c>
      <c r="B268" s="105" t="s">
        <v>127</v>
      </c>
      <c r="C268" s="105" t="s">
        <v>144</v>
      </c>
      <c r="D268" s="108" t="s">
        <v>209</v>
      </c>
      <c r="E268" s="73">
        <f t="shared" si="69"/>
        <v>0</v>
      </c>
      <c r="F268" s="74"/>
      <c r="G268" s="74"/>
      <c r="H268" s="74"/>
      <c r="I268" s="74"/>
      <c r="J268" s="73">
        <f t="shared" si="70"/>
        <v>294999</v>
      </c>
      <c r="K268" s="74">
        <v>294999</v>
      </c>
      <c r="L268" s="74"/>
      <c r="M268" s="74"/>
      <c r="N268" s="74"/>
      <c r="O268" s="74">
        <f t="shared" si="71"/>
        <v>294999</v>
      </c>
      <c r="P268" s="99">
        <f t="shared" si="72"/>
        <v>294999</v>
      </c>
    </row>
    <row r="269" spans="1:16" s="27" customFormat="1" ht="25.5" x14ac:dyDescent="0.2">
      <c r="A269" s="57" t="s">
        <v>576</v>
      </c>
      <c r="B269" s="105" t="s">
        <v>313</v>
      </c>
      <c r="C269" s="105" t="s">
        <v>144</v>
      </c>
      <c r="D269" s="79" t="s">
        <v>312</v>
      </c>
      <c r="E269" s="73">
        <f t="shared" si="69"/>
        <v>0</v>
      </c>
      <c r="F269" s="74"/>
      <c r="G269" s="74"/>
      <c r="H269" s="74"/>
      <c r="I269" s="74"/>
      <c r="J269" s="73">
        <f t="shared" si="70"/>
        <v>15000</v>
      </c>
      <c r="K269" s="74">
        <v>15000</v>
      </c>
      <c r="L269" s="74"/>
      <c r="M269" s="74"/>
      <c r="N269" s="74"/>
      <c r="O269" s="74">
        <f t="shared" si="71"/>
        <v>15000</v>
      </c>
      <c r="P269" s="99">
        <f t="shared" si="72"/>
        <v>15000</v>
      </c>
    </row>
    <row r="270" spans="1:16" s="33" customFormat="1" x14ac:dyDescent="0.2">
      <c r="A270" s="57" t="s">
        <v>389</v>
      </c>
      <c r="B270" s="68" t="s">
        <v>34</v>
      </c>
      <c r="C270" s="68" t="s">
        <v>3</v>
      </c>
      <c r="D270" s="79" t="s">
        <v>97</v>
      </c>
      <c r="E270" s="73">
        <f>F270+I270</f>
        <v>0</v>
      </c>
      <c r="F270" s="74"/>
      <c r="G270" s="74"/>
      <c r="H270" s="74"/>
      <c r="I270" s="74"/>
      <c r="J270" s="73">
        <f t="shared" si="70"/>
        <v>8060000</v>
      </c>
      <c r="K270" s="74">
        <v>8060000</v>
      </c>
      <c r="L270" s="74"/>
      <c r="M270" s="74"/>
      <c r="N270" s="74"/>
      <c r="O270" s="74">
        <f t="shared" si="71"/>
        <v>8060000</v>
      </c>
      <c r="P270" s="99">
        <f t="shared" si="72"/>
        <v>8060000</v>
      </c>
    </row>
    <row r="271" spans="1:16" s="70" customFormat="1" ht="15" hidden="1" customHeight="1" x14ac:dyDescent="0.2">
      <c r="A271" s="170" t="s">
        <v>555</v>
      </c>
      <c r="B271" s="171" t="s">
        <v>220</v>
      </c>
      <c r="C271" s="171" t="s">
        <v>4</v>
      </c>
      <c r="D271" s="172" t="s">
        <v>100</v>
      </c>
      <c r="E271" s="173">
        <f t="shared" si="69"/>
        <v>0</v>
      </c>
      <c r="F271" s="174"/>
      <c r="G271" s="174"/>
      <c r="H271" s="174"/>
      <c r="I271" s="174"/>
      <c r="J271" s="173">
        <f t="shared" si="70"/>
        <v>0</v>
      </c>
      <c r="K271" s="174"/>
      <c r="L271" s="174"/>
      <c r="M271" s="174"/>
      <c r="N271" s="174"/>
      <c r="O271" s="174">
        <f t="shared" si="71"/>
        <v>0</v>
      </c>
      <c r="P271" s="175">
        <f t="shared" si="72"/>
        <v>0</v>
      </c>
    </row>
    <row r="272" spans="1:16" s="33" customFormat="1" ht="15" hidden="1" customHeight="1" x14ac:dyDescent="0.2">
      <c r="A272" s="57" t="s">
        <v>390</v>
      </c>
      <c r="B272" s="41" t="s">
        <v>228</v>
      </c>
      <c r="C272" s="68"/>
      <c r="D272" s="82" t="s">
        <v>464</v>
      </c>
      <c r="E272" s="73">
        <f t="shared" si="69"/>
        <v>0</v>
      </c>
      <c r="F272" s="74">
        <f>F273</f>
        <v>0</v>
      </c>
      <c r="G272" s="74">
        <f>G273</f>
        <v>0</v>
      </c>
      <c r="H272" s="74">
        <f>H273</f>
        <v>0</v>
      </c>
      <c r="I272" s="74">
        <f>I273</f>
        <v>0</v>
      </c>
      <c r="J272" s="73">
        <f t="shared" si="70"/>
        <v>0</v>
      </c>
      <c r="K272" s="74"/>
      <c r="L272" s="74">
        <f>L273</f>
        <v>0</v>
      </c>
      <c r="M272" s="74">
        <f>M273</f>
        <v>0</v>
      </c>
      <c r="N272" s="74">
        <f>N273</f>
        <v>0</v>
      </c>
      <c r="O272" s="74">
        <f t="shared" si="71"/>
        <v>0</v>
      </c>
      <c r="P272" s="99">
        <f t="shared" si="72"/>
        <v>0</v>
      </c>
    </row>
    <row r="273" spans="1:16" s="14" customFormat="1" ht="13.5" hidden="1" customHeight="1" x14ac:dyDescent="0.2">
      <c r="A273" s="55" t="s">
        <v>391</v>
      </c>
      <c r="B273" s="34" t="s">
        <v>231</v>
      </c>
      <c r="C273" s="35" t="s">
        <v>490</v>
      </c>
      <c r="D273" s="36" t="s">
        <v>230</v>
      </c>
      <c r="E273" s="69">
        <f t="shared" si="69"/>
        <v>0</v>
      </c>
      <c r="F273" s="118"/>
      <c r="G273" s="118"/>
      <c r="H273" s="118"/>
      <c r="I273" s="118"/>
      <c r="J273" s="69">
        <f t="shared" si="70"/>
        <v>0</v>
      </c>
      <c r="K273" s="118"/>
      <c r="L273" s="118"/>
      <c r="M273" s="118"/>
      <c r="N273" s="118"/>
      <c r="O273" s="74">
        <f t="shared" si="71"/>
        <v>0</v>
      </c>
      <c r="P273" s="114">
        <f t="shared" si="72"/>
        <v>0</v>
      </c>
    </row>
    <row r="274" spans="1:16" s="33" customFormat="1" ht="25.5" x14ac:dyDescent="0.2">
      <c r="A274" s="56" t="s">
        <v>577</v>
      </c>
      <c r="B274" s="41" t="s">
        <v>55</v>
      </c>
      <c r="C274" s="105" t="s">
        <v>69</v>
      </c>
      <c r="D274" s="108" t="s">
        <v>310</v>
      </c>
      <c r="E274" s="73">
        <f t="shared" si="69"/>
        <v>0</v>
      </c>
      <c r="F274" s="74"/>
      <c r="G274" s="74"/>
      <c r="H274" s="74"/>
      <c r="I274" s="74"/>
      <c r="J274" s="73">
        <f t="shared" si="70"/>
        <v>8978</v>
      </c>
      <c r="K274" s="74">
        <v>8978</v>
      </c>
      <c r="L274" s="74"/>
      <c r="M274" s="74"/>
      <c r="N274" s="74"/>
      <c r="O274" s="74">
        <f t="shared" si="71"/>
        <v>8978</v>
      </c>
      <c r="P274" s="99">
        <f t="shared" si="72"/>
        <v>8978</v>
      </c>
    </row>
    <row r="275" spans="1:16" s="33" customFormat="1" x14ac:dyDescent="0.2">
      <c r="A275" s="57" t="s">
        <v>392</v>
      </c>
      <c r="B275" s="105" t="s">
        <v>333</v>
      </c>
      <c r="C275" s="105" t="s">
        <v>74</v>
      </c>
      <c r="D275" s="108" t="s">
        <v>332</v>
      </c>
      <c r="E275" s="73">
        <f t="shared" si="69"/>
        <v>0</v>
      </c>
      <c r="F275" s="176"/>
      <c r="G275" s="176"/>
      <c r="H275" s="176"/>
      <c r="I275" s="176"/>
      <c r="J275" s="73">
        <f t="shared" si="70"/>
        <v>10000000</v>
      </c>
      <c r="K275" s="176">
        <v>10000000</v>
      </c>
      <c r="L275" s="176"/>
      <c r="M275" s="176"/>
      <c r="N275" s="176"/>
      <c r="O275" s="74">
        <f t="shared" si="71"/>
        <v>10000000</v>
      </c>
      <c r="P275" s="99">
        <f t="shared" si="72"/>
        <v>10000000</v>
      </c>
    </row>
    <row r="276" spans="1:16" s="33" customFormat="1" x14ac:dyDescent="0.2">
      <c r="A276" s="57" t="s">
        <v>396</v>
      </c>
      <c r="B276" s="41" t="s">
        <v>394</v>
      </c>
      <c r="C276" s="41" t="s">
        <v>395</v>
      </c>
      <c r="D276" s="110" t="s">
        <v>393</v>
      </c>
      <c r="E276" s="73">
        <f t="shared" si="69"/>
        <v>0</v>
      </c>
      <c r="F276" s="74"/>
      <c r="G276" s="74"/>
      <c r="H276" s="74"/>
      <c r="I276" s="74"/>
      <c r="J276" s="73">
        <f t="shared" si="70"/>
        <v>8011755</v>
      </c>
      <c r="K276" s="74">
        <v>8011755</v>
      </c>
      <c r="L276" s="74"/>
      <c r="M276" s="74"/>
      <c r="N276" s="74"/>
      <c r="O276" s="74">
        <f t="shared" si="71"/>
        <v>8011755</v>
      </c>
      <c r="P276" s="99">
        <f t="shared" si="72"/>
        <v>8011755</v>
      </c>
    </row>
    <row r="277" spans="1:16" s="33" customFormat="1" hidden="1" x14ac:dyDescent="0.2">
      <c r="A277" s="57" t="s">
        <v>399</v>
      </c>
      <c r="B277" s="41" t="s">
        <v>398</v>
      </c>
      <c r="C277" s="41"/>
      <c r="D277" s="108" t="s">
        <v>397</v>
      </c>
      <c r="E277" s="73">
        <f t="shared" si="69"/>
        <v>0</v>
      </c>
      <c r="F277" s="74"/>
      <c r="G277" s="74"/>
      <c r="H277" s="74"/>
      <c r="I277" s="74"/>
      <c r="J277" s="73">
        <f t="shared" si="70"/>
        <v>152141</v>
      </c>
      <c r="K277" s="74">
        <f>SUM(K278:K280)</f>
        <v>152141</v>
      </c>
      <c r="L277" s="74">
        <f>SUM(L278:L280)</f>
        <v>0</v>
      </c>
      <c r="M277" s="74">
        <f>SUM(M278:M280)</f>
        <v>0</v>
      </c>
      <c r="N277" s="74">
        <f>SUM(N278:N280)</f>
        <v>0</v>
      </c>
      <c r="O277" s="74">
        <f t="shared" si="71"/>
        <v>152141</v>
      </c>
      <c r="P277" s="99">
        <f t="shared" si="72"/>
        <v>152141</v>
      </c>
    </row>
    <row r="278" spans="1:16" s="14" customFormat="1" x14ac:dyDescent="0.2">
      <c r="A278" s="55" t="s">
        <v>403</v>
      </c>
      <c r="B278" s="34" t="s">
        <v>400</v>
      </c>
      <c r="C278" s="34" t="s">
        <v>395</v>
      </c>
      <c r="D278" s="37" t="s">
        <v>406</v>
      </c>
      <c r="E278" s="73">
        <f t="shared" si="69"/>
        <v>0</v>
      </c>
      <c r="F278" s="118"/>
      <c r="G278" s="118"/>
      <c r="H278" s="118"/>
      <c r="I278" s="118"/>
      <c r="J278" s="73">
        <f t="shared" si="70"/>
        <v>36244</v>
      </c>
      <c r="K278" s="118">
        <v>36244</v>
      </c>
      <c r="L278" s="118"/>
      <c r="M278" s="118"/>
      <c r="N278" s="118"/>
      <c r="O278" s="74">
        <f t="shared" si="71"/>
        <v>36244</v>
      </c>
      <c r="P278" s="99">
        <f t="shared" si="72"/>
        <v>36244</v>
      </c>
    </row>
    <row r="279" spans="1:16" s="14" customFormat="1" x14ac:dyDescent="0.2">
      <c r="A279" s="55" t="s">
        <v>404</v>
      </c>
      <c r="B279" s="34" t="s">
        <v>401</v>
      </c>
      <c r="C279" s="34" t="s">
        <v>395</v>
      </c>
      <c r="D279" s="37" t="s">
        <v>407</v>
      </c>
      <c r="E279" s="73">
        <f t="shared" si="69"/>
        <v>0</v>
      </c>
      <c r="F279" s="118"/>
      <c r="G279" s="118"/>
      <c r="H279" s="118"/>
      <c r="I279" s="118"/>
      <c r="J279" s="73">
        <f t="shared" si="70"/>
        <v>18046</v>
      </c>
      <c r="K279" s="118">
        <v>18046</v>
      </c>
      <c r="L279" s="118"/>
      <c r="M279" s="118"/>
      <c r="N279" s="118"/>
      <c r="O279" s="74">
        <f t="shared" si="71"/>
        <v>18046</v>
      </c>
      <c r="P279" s="99">
        <f t="shared" si="72"/>
        <v>18046</v>
      </c>
    </row>
    <row r="280" spans="1:16" s="14" customFormat="1" x14ac:dyDescent="0.2">
      <c r="A280" s="55" t="s">
        <v>405</v>
      </c>
      <c r="B280" s="34" t="s">
        <v>402</v>
      </c>
      <c r="C280" s="34" t="s">
        <v>395</v>
      </c>
      <c r="D280" s="37" t="s">
        <v>408</v>
      </c>
      <c r="E280" s="73">
        <f t="shared" si="69"/>
        <v>0</v>
      </c>
      <c r="F280" s="118"/>
      <c r="G280" s="118"/>
      <c r="H280" s="118"/>
      <c r="I280" s="118"/>
      <c r="J280" s="73">
        <f t="shared" si="70"/>
        <v>97851</v>
      </c>
      <c r="K280" s="118">
        <v>97851</v>
      </c>
      <c r="L280" s="118"/>
      <c r="M280" s="118"/>
      <c r="N280" s="118"/>
      <c r="O280" s="74">
        <f t="shared" si="71"/>
        <v>97851</v>
      </c>
      <c r="P280" s="99">
        <f t="shared" si="72"/>
        <v>97851</v>
      </c>
    </row>
    <row r="281" spans="1:16" s="27" customFormat="1" ht="25.5" hidden="1" x14ac:dyDescent="0.2">
      <c r="A281" s="126">
        <v>4713100</v>
      </c>
      <c r="B281" s="177" t="s">
        <v>160</v>
      </c>
      <c r="C281" s="127"/>
      <c r="D281" s="178" t="s">
        <v>14</v>
      </c>
      <c r="E281" s="129">
        <f>E282</f>
        <v>0</v>
      </c>
      <c r="F281" s="129">
        <f t="shared" ref="F281:P281" si="73">F282</f>
        <v>0</v>
      </c>
      <c r="G281" s="129">
        <f t="shared" si="73"/>
        <v>0</v>
      </c>
      <c r="H281" s="129">
        <f t="shared" si="73"/>
        <v>0</v>
      </c>
      <c r="I281" s="129">
        <f t="shared" si="73"/>
        <v>0</v>
      </c>
      <c r="J281" s="129">
        <f t="shared" si="73"/>
        <v>0</v>
      </c>
      <c r="K281" s="129">
        <f>K282</f>
        <v>0</v>
      </c>
      <c r="L281" s="129">
        <f t="shared" si="73"/>
        <v>0</v>
      </c>
      <c r="M281" s="129">
        <f t="shared" si="73"/>
        <v>0</v>
      </c>
      <c r="N281" s="129">
        <f t="shared" si="73"/>
        <v>0</v>
      </c>
      <c r="O281" s="129">
        <f t="shared" si="73"/>
        <v>0</v>
      </c>
      <c r="P281" s="131">
        <f t="shared" si="73"/>
        <v>0</v>
      </c>
    </row>
    <row r="282" spans="1:16" s="28" customFormat="1" hidden="1" x14ac:dyDescent="0.2">
      <c r="A282" s="133">
        <v>4713105</v>
      </c>
      <c r="B282" s="29" t="s">
        <v>54</v>
      </c>
      <c r="C282" s="30" t="s">
        <v>61</v>
      </c>
      <c r="D282" s="179" t="s">
        <v>113</v>
      </c>
      <c r="E282" s="180">
        <f>F282+I282</f>
        <v>0</v>
      </c>
      <c r="F282" s="181"/>
      <c r="G282" s="181"/>
      <c r="H282" s="181"/>
      <c r="I282" s="181"/>
      <c r="J282" s="180">
        <f>L282+O282</f>
        <v>0</v>
      </c>
      <c r="K282" s="134"/>
      <c r="L282" s="181"/>
      <c r="M282" s="181"/>
      <c r="N282" s="181"/>
      <c r="O282" s="134">
        <f>K282</f>
        <v>0</v>
      </c>
      <c r="P282" s="182">
        <f t="shared" ref="P282:P300" si="74">E282+J282</f>
        <v>0</v>
      </c>
    </row>
    <row r="283" spans="1:16" s="27" customFormat="1" hidden="1" x14ac:dyDescent="0.2">
      <c r="A283" s="126">
        <v>4715040</v>
      </c>
      <c r="B283" s="183" t="s">
        <v>149</v>
      </c>
      <c r="C283" s="183"/>
      <c r="D283" s="168" t="s">
        <v>150</v>
      </c>
      <c r="E283" s="129">
        <f>E284</f>
        <v>0</v>
      </c>
      <c r="F283" s="129">
        <f t="shared" ref="F283:O283" si="75">F284</f>
        <v>0</v>
      </c>
      <c r="G283" s="129">
        <f t="shared" si="75"/>
        <v>0</v>
      </c>
      <c r="H283" s="129">
        <f t="shared" si="75"/>
        <v>0</v>
      </c>
      <c r="I283" s="129">
        <f t="shared" si="75"/>
        <v>0</v>
      </c>
      <c r="J283" s="129">
        <f t="shared" si="75"/>
        <v>0</v>
      </c>
      <c r="K283" s="129">
        <f>K284</f>
        <v>0</v>
      </c>
      <c r="L283" s="129">
        <f t="shared" si="75"/>
        <v>0</v>
      </c>
      <c r="M283" s="129">
        <f t="shared" si="75"/>
        <v>0</v>
      </c>
      <c r="N283" s="129">
        <f t="shared" si="75"/>
        <v>0</v>
      </c>
      <c r="O283" s="129">
        <f t="shared" si="75"/>
        <v>0</v>
      </c>
      <c r="P283" s="131">
        <f t="shared" si="74"/>
        <v>0</v>
      </c>
    </row>
    <row r="284" spans="1:16" s="27" customFormat="1" hidden="1" x14ac:dyDescent="0.2">
      <c r="A284" s="184">
        <v>4715041</v>
      </c>
      <c r="B284" s="185" t="s">
        <v>151</v>
      </c>
      <c r="C284" s="185" t="s">
        <v>2</v>
      </c>
      <c r="D284" s="186" t="s">
        <v>152</v>
      </c>
      <c r="E284" s="129">
        <f>F284+I284</f>
        <v>0</v>
      </c>
      <c r="F284" s="181"/>
      <c r="G284" s="181"/>
      <c r="H284" s="181"/>
      <c r="I284" s="181"/>
      <c r="J284" s="129">
        <f>L284+O284</f>
        <v>0</v>
      </c>
      <c r="K284" s="130"/>
      <c r="L284" s="181"/>
      <c r="M284" s="181"/>
      <c r="N284" s="181"/>
      <c r="O284" s="134">
        <f>K284</f>
        <v>0</v>
      </c>
      <c r="P284" s="131">
        <f t="shared" si="74"/>
        <v>0</v>
      </c>
    </row>
    <row r="285" spans="1:16" s="27" customFormat="1" hidden="1" x14ac:dyDescent="0.2">
      <c r="A285" s="126">
        <v>4716050</v>
      </c>
      <c r="B285" s="177" t="s">
        <v>161</v>
      </c>
      <c r="C285" s="127"/>
      <c r="D285" s="31" t="s">
        <v>86</v>
      </c>
      <c r="E285" s="129">
        <f t="shared" si="69"/>
        <v>0</v>
      </c>
      <c r="F285" s="187"/>
      <c r="G285" s="187"/>
      <c r="H285" s="187"/>
      <c r="I285" s="187"/>
      <c r="J285" s="129">
        <f>L285+O285</f>
        <v>0</v>
      </c>
      <c r="K285" s="187">
        <f>K286</f>
        <v>0</v>
      </c>
      <c r="L285" s="187"/>
      <c r="M285" s="187"/>
      <c r="N285" s="187"/>
      <c r="O285" s="187">
        <f>O286</f>
        <v>0</v>
      </c>
      <c r="P285" s="131">
        <f t="shared" si="74"/>
        <v>0</v>
      </c>
    </row>
    <row r="286" spans="1:16" s="28" customFormat="1" hidden="1" x14ac:dyDescent="0.2">
      <c r="A286" s="133">
        <v>4716051</v>
      </c>
      <c r="B286" s="29" t="s">
        <v>57</v>
      </c>
      <c r="C286" s="29" t="s">
        <v>74</v>
      </c>
      <c r="D286" s="188" t="s">
        <v>87</v>
      </c>
      <c r="E286" s="129">
        <f t="shared" si="69"/>
        <v>0</v>
      </c>
      <c r="F286" s="181"/>
      <c r="G286" s="181"/>
      <c r="H286" s="181"/>
      <c r="I286" s="181"/>
      <c r="J286" s="129">
        <f>L286+O286</f>
        <v>0</v>
      </c>
      <c r="K286" s="181"/>
      <c r="L286" s="181"/>
      <c r="M286" s="181"/>
      <c r="N286" s="181"/>
      <c r="O286" s="134">
        <f t="shared" ref="O286:O292" si="76">K286</f>
        <v>0</v>
      </c>
      <c r="P286" s="131">
        <f t="shared" si="74"/>
        <v>0</v>
      </c>
    </row>
    <row r="287" spans="1:16" s="51" customFormat="1" ht="25.5" x14ac:dyDescent="0.2">
      <c r="A287" s="57" t="s">
        <v>517</v>
      </c>
      <c r="B287" s="50" t="s">
        <v>520</v>
      </c>
      <c r="C287" s="50" t="s">
        <v>395</v>
      </c>
      <c r="D287" s="189" t="s">
        <v>521</v>
      </c>
      <c r="E287" s="98">
        <f t="shared" si="69"/>
        <v>0</v>
      </c>
      <c r="F287" s="190"/>
      <c r="G287" s="190"/>
      <c r="H287" s="190"/>
      <c r="I287" s="190"/>
      <c r="J287" s="98">
        <f t="shared" ref="J287:J292" si="77">L287+O287</f>
        <v>24000</v>
      </c>
      <c r="K287" s="190">
        <v>24000</v>
      </c>
      <c r="L287" s="190"/>
      <c r="M287" s="190"/>
      <c r="N287" s="190"/>
      <c r="O287" s="190">
        <f>K287</f>
        <v>24000</v>
      </c>
      <c r="P287" s="191">
        <f t="shared" si="74"/>
        <v>24000</v>
      </c>
    </row>
    <row r="288" spans="1:16" s="51" customFormat="1" hidden="1" x14ac:dyDescent="0.2">
      <c r="A288" s="57" t="s">
        <v>534</v>
      </c>
      <c r="B288" s="50" t="s">
        <v>535</v>
      </c>
      <c r="C288" s="50"/>
      <c r="D288" s="189" t="s">
        <v>536</v>
      </c>
      <c r="E288" s="98">
        <f t="shared" si="69"/>
        <v>0</v>
      </c>
      <c r="F288" s="190"/>
      <c r="G288" s="190"/>
      <c r="H288" s="190"/>
      <c r="I288" s="190"/>
      <c r="J288" s="98">
        <f t="shared" si="77"/>
        <v>2701196</v>
      </c>
      <c r="K288" s="190">
        <f>K289+K292+K290</f>
        <v>2701196</v>
      </c>
      <c r="L288" s="190"/>
      <c r="M288" s="190"/>
      <c r="N288" s="190"/>
      <c r="O288" s="190">
        <f t="shared" si="76"/>
        <v>2701196</v>
      </c>
      <c r="P288" s="191">
        <f t="shared" si="74"/>
        <v>2701196</v>
      </c>
    </row>
    <row r="289" spans="1:16" s="53" customFormat="1" ht="25.5" hidden="1" x14ac:dyDescent="0.2">
      <c r="A289" s="55" t="s">
        <v>537</v>
      </c>
      <c r="B289" s="77" t="s">
        <v>538</v>
      </c>
      <c r="C289" s="77" t="s">
        <v>132</v>
      </c>
      <c r="D289" s="78" t="s">
        <v>539</v>
      </c>
      <c r="E289" s="62">
        <f t="shared" si="69"/>
        <v>0</v>
      </c>
      <c r="F289" s="80"/>
      <c r="G289" s="80"/>
      <c r="H289" s="80"/>
      <c r="I289" s="80"/>
      <c r="J289" s="62">
        <f t="shared" si="77"/>
        <v>0</v>
      </c>
      <c r="K289" s="80"/>
      <c r="L289" s="80"/>
      <c r="M289" s="80"/>
      <c r="N289" s="80"/>
      <c r="O289" s="80">
        <f t="shared" si="76"/>
        <v>0</v>
      </c>
      <c r="P289" s="192">
        <f t="shared" si="74"/>
        <v>0</v>
      </c>
    </row>
    <row r="290" spans="1:16" s="53" customFormat="1" ht="25.5" hidden="1" x14ac:dyDescent="0.2">
      <c r="A290" s="55" t="s">
        <v>563</v>
      </c>
      <c r="B290" s="77" t="s">
        <v>560</v>
      </c>
      <c r="C290" s="77" t="s">
        <v>132</v>
      </c>
      <c r="D290" s="78" t="s">
        <v>561</v>
      </c>
      <c r="E290" s="62">
        <f t="shared" si="69"/>
        <v>0</v>
      </c>
      <c r="F290" s="80"/>
      <c r="G290" s="80"/>
      <c r="H290" s="80"/>
      <c r="I290" s="80"/>
      <c r="J290" s="62">
        <f t="shared" si="77"/>
        <v>0</v>
      </c>
      <c r="K290" s="80"/>
      <c r="L290" s="80"/>
      <c r="M290" s="80"/>
      <c r="N290" s="80"/>
      <c r="O290" s="80">
        <f t="shared" si="76"/>
        <v>0</v>
      </c>
      <c r="P290" s="192">
        <f t="shared" si="74"/>
        <v>0</v>
      </c>
    </row>
    <row r="291" spans="1:16" s="53" customFormat="1" ht="25.5" hidden="1" x14ac:dyDescent="0.2">
      <c r="A291" s="55"/>
      <c r="B291" s="77"/>
      <c r="C291" s="77"/>
      <c r="D291" s="78" t="s">
        <v>562</v>
      </c>
      <c r="E291" s="62">
        <f t="shared" si="69"/>
        <v>0</v>
      </c>
      <c r="F291" s="80"/>
      <c r="G291" s="80"/>
      <c r="H291" s="80"/>
      <c r="I291" s="80"/>
      <c r="J291" s="62">
        <f t="shared" si="77"/>
        <v>0</v>
      </c>
      <c r="K291" s="80"/>
      <c r="L291" s="80"/>
      <c r="M291" s="80"/>
      <c r="N291" s="80"/>
      <c r="O291" s="80">
        <f t="shared" si="76"/>
        <v>0</v>
      </c>
      <c r="P291" s="192">
        <f t="shared" si="74"/>
        <v>0</v>
      </c>
    </row>
    <row r="292" spans="1:16" s="53" customFormat="1" ht="25.5" x14ac:dyDescent="0.2">
      <c r="A292" s="55" t="s">
        <v>551</v>
      </c>
      <c r="B292" s="44" t="s">
        <v>549</v>
      </c>
      <c r="C292" s="44" t="s">
        <v>132</v>
      </c>
      <c r="D292" s="59" t="s">
        <v>552</v>
      </c>
      <c r="E292" s="62"/>
      <c r="F292" s="80"/>
      <c r="G292" s="80"/>
      <c r="H292" s="80"/>
      <c r="I292" s="80"/>
      <c r="J292" s="62">
        <f t="shared" si="77"/>
        <v>2701196</v>
      </c>
      <c r="K292" s="80">
        <v>2701196</v>
      </c>
      <c r="L292" s="80"/>
      <c r="M292" s="80"/>
      <c r="N292" s="80"/>
      <c r="O292" s="80">
        <f t="shared" si="76"/>
        <v>2701196</v>
      </c>
      <c r="P292" s="192">
        <f t="shared" si="74"/>
        <v>2701196</v>
      </c>
    </row>
    <row r="293" spans="1:16" s="53" customFormat="1" hidden="1" x14ac:dyDescent="0.2">
      <c r="A293" s="56" t="s">
        <v>601</v>
      </c>
      <c r="B293" s="107" t="s">
        <v>346</v>
      </c>
      <c r="C293" s="18"/>
      <c r="D293" s="108" t="s">
        <v>345</v>
      </c>
      <c r="E293" s="62">
        <f>E294</f>
        <v>0</v>
      </c>
      <c r="F293" s="80"/>
      <c r="G293" s="80"/>
      <c r="H293" s="80"/>
      <c r="I293" s="80"/>
      <c r="J293" s="62">
        <f>J294</f>
        <v>18664700</v>
      </c>
      <c r="K293" s="80">
        <f>K294</f>
        <v>18664700</v>
      </c>
      <c r="L293" s="80"/>
      <c r="M293" s="80"/>
      <c r="N293" s="80"/>
      <c r="O293" s="80">
        <f>K293</f>
        <v>18664700</v>
      </c>
      <c r="P293" s="192">
        <f t="shared" si="74"/>
        <v>18664700</v>
      </c>
    </row>
    <row r="294" spans="1:16" s="53" customFormat="1" ht="25.5" x14ac:dyDescent="0.2">
      <c r="A294" s="55" t="s">
        <v>602</v>
      </c>
      <c r="B294" s="71" t="s">
        <v>349</v>
      </c>
      <c r="C294" s="44" t="s">
        <v>75</v>
      </c>
      <c r="D294" s="37" t="s">
        <v>348</v>
      </c>
      <c r="E294" s="62"/>
      <c r="F294" s="80"/>
      <c r="G294" s="80"/>
      <c r="H294" s="80"/>
      <c r="I294" s="80"/>
      <c r="J294" s="73">
        <f t="shared" ref="J294:J299" si="78">L294+O294</f>
        <v>18664700</v>
      </c>
      <c r="K294" s="80">
        <v>18664700</v>
      </c>
      <c r="L294" s="80"/>
      <c r="M294" s="80"/>
      <c r="N294" s="80"/>
      <c r="O294" s="80">
        <f>K294</f>
        <v>18664700</v>
      </c>
      <c r="P294" s="192">
        <f t="shared" si="74"/>
        <v>18664700</v>
      </c>
    </row>
    <row r="295" spans="1:16" s="53" customFormat="1" ht="25.5" hidden="1" x14ac:dyDescent="0.2">
      <c r="A295" s="55"/>
      <c r="B295" s="44"/>
      <c r="C295" s="44"/>
      <c r="D295" s="59" t="s">
        <v>553</v>
      </c>
      <c r="E295" s="62"/>
      <c r="F295" s="80"/>
      <c r="G295" s="80"/>
      <c r="H295" s="80"/>
      <c r="I295" s="80"/>
      <c r="J295" s="73">
        <f t="shared" si="78"/>
        <v>0</v>
      </c>
      <c r="K295" s="80"/>
      <c r="L295" s="80"/>
      <c r="M295" s="80"/>
      <c r="N295" s="80"/>
      <c r="O295" s="80">
        <f>K295</f>
        <v>0</v>
      </c>
      <c r="P295" s="192">
        <f t="shared" si="74"/>
        <v>0</v>
      </c>
    </row>
    <row r="296" spans="1:16" s="51" customFormat="1" ht="16.5" customHeight="1" x14ac:dyDescent="0.2">
      <c r="A296" s="57" t="s">
        <v>609</v>
      </c>
      <c r="B296" s="44" t="s">
        <v>197</v>
      </c>
      <c r="C296" s="44" t="s">
        <v>132</v>
      </c>
      <c r="D296" s="45" t="s">
        <v>198</v>
      </c>
      <c r="E296" s="98"/>
      <c r="F296" s="190"/>
      <c r="G296" s="190"/>
      <c r="H296" s="190"/>
      <c r="I296" s="190"/>
      <c r="J296" s="73">
        <f t="shared" si="78"/>
        <v>314535</v>
      </c>
      <c r="K296" s="190">
        <v>314535</v>
      </c>
      <c r="L296" s="190"/>
      <c r="M296" s="190"/>
      <c r="N296" s="190"/>
      <c r="O296" s="80">
        <f>K296</f>
        <v>314535</v>
      </c>
      <c r="P296" s="192">
        <f t="shared" si="74"/>
        <v>314535</v>
      </c>
    </row>
    <row r="297" spans="1:16" s="51" customFormat="1" hidden="1" x14ac:dyDescent="0.2">
      <c r="A297" s="57" t="s">
        <v>518</v>
      </c>
      <c r="B297" s="151" t="s">
        <v>509</v>
      </c>
      <c r="C297" s="151"/>
      <c r="D297" s="193" t="s">
        <v>512</v>
      </c>
      <c r="E297" s="98">
        <f t="shared" si="69"/>
        <v>0</v>
      </c>
      <c r="F297" s="194"/>
      <c r="G297" s="194"/>
      <c r="H297" s="194"/>
      <c r="I297" s="194"/>
      <c r="J297" s="98">
        <f t="shared" si="78"/>
        <v>20197520</v>
      </c>
      <c r="K297" s="194"/>
      <c r="L297" s="194"/>
      <c r="M297" s="194"/>
      <c r="N297" s="194"/>
      <c r="O297" s="190">
        <f>O298</f>
        <v>20197520</v>
      </c>
      <c r="P297" s="191">
        <f t="shared" si="74"/>
        <v>20197520</v>
      </c>
    </row>
    <row r="298" spans="1:16" s="53" customFormat="1" x14ac:dyDescent="0.2">
      <c r="A298" s="55" t="s">
        <v>519</v>
      </c>
      <c r="B298" s="52" t="s">
        <v>511</v>
      </c>
      <c r="C298" s="52" t="s">
        <v>134</v>
      </c>
      <c r="D298" s="61" t="s">
        <v>138</v>
      </c>
      <c r="E298" s="62"/>
      <c r="F298" s="63"/>
      <c r="G298" s="63"/>
      <c r="H298" s="63"/>
      <c r="I298" s="63"/>
      <c r="J298" s="62">
        <f t="shared" si="78"/>
        <v>20197520</v>
      </c>
      <c r="K298" s="63"/>
      <c r="L298" s="63"/>
      <c r="M298" s="63"/>
      <c r="N298" s="63"/>
      <c r="O298" s="80">
        <f>O299</f>
        <v>20197520</v>
      </c>
      <c r="P298" s="192">
        <f t="shared" si="74"/>
        <v>20197520</v>
      </c>
    </row>
    <row r="299" spans="1:16" s="53" customFormat="1" ht="25.5" x14ac:dyDescent="0.2">
      <c r="A299" s="55"/>
      <c r="B299" s="52"/>
      <c r="C299" s="52"/>
      <c r="D299" s="61" t="s">
        <v>527</v>
      </c>
      <c r="E299" s="62"/>
      <c r="F299" s="63"/>
      <c r="G299" s="63"/>
      <c r="H299" s="63"/>
      <c r="I299" s="63"/>
      <c r="J299" s="62">
        <f t="shared" si="78"/>
        <v>20197520</v>
      </c>
      <c r="K299" s="63"/>
      <c r="L299" s="63"/>
      <c r="M299" s="63"/>
      <c r="N299" s="63"/>
      <c r="O299" s="80">
        <v>20197520</v>
      </c>
      <c r="P299" s="192">
        <f t="shared" si="74"/>
        <v>20197520</v>
      </c>
    </row>
    <row r="300" spans="1:16" s="51" customFormat="1" x14ac:dyDescent="0.2">
      <c r="A300" s="58">
        <v>3100000</v>
      </c>
      <c r="B300" s="195"/>
      <c r="C300" s="196"/>
      <c r="D300" s="197" t="s">
        <v>76</v>
      </c>
      <c r="E300" s="198">
        <f>E301</f>
        <v>1378200</v>
      </c>
      <c r="F300" s="198">
        <f t="shared" ref="F300:O300" si="79">F301</f>
        <v>1378200</v>
      </c>
      <c r="G300" s="198">
        <f t="shared" si="79"/>
        <v>852200</v>
      </c>
      <c r="H300" s="198">
        <f t="shared" si="79"/>
        <v>39500</v>
      </c>
      <c r="I300" s="198">
        <f t="shared" si="79"/>
        <v>0</v>
      </c>
      <c r="J300" s="198">
        <f t="shared" si="79"/>
        <v>224000</v>
      </c>
      <c r="K300" s="198">
        <f>K301</f>
        <v>224000</v>
      </c>
      <c r="L300" s="198">
        <f t="shared" si="79"/>
        <v>0</v>
      </c>
      <c r="M300" s="198">
        <f t="shared" si="79"/>
        <v>0</v>
      </c>
      <c r="N300" s="198">
        <f t="shared" si="79"/>
        <v>0</v>
      </c>
      <c r="O300" s="198">
        <f t="shared" si="79"/>
        <v>224000</v>
      </c>
      <c r="P300" s="191">
        <f t="shared" si="74"/>
        <v>1602200</v>
      </c>
    </row>
    <row r="301" spans="1:16" x14ac:dyDescent="0.2">
      <c r="A301" s="56" t="s">
        <v>366</v>
      </c>
      <c r="B301" s="107"/>
      <c r="C301" s="117"/>
      <c r="D301" s="96" t="s">
        <v>76</v>
      </c>
      <c r="E301" s="111">
        <f>E302+E303+E304+E310</f>
        <v>1378200</v>
      </c>
      <c r="F301" s="111">
        <f>F302+F303+F304+F310</f>
        <v>1378200</v>
      </c>
      <c r="G301" s="111">
        <f>G302+G303+G304+G310</f>
        <v>852200</v>
      </c>
      <c r="H301" s="111">
        <f>H302+H303+H304+H310</f>
        <v>39500</v>
      </c>
      <c r="I301" s="111">
        <f>I302+I303+I304+I310</f>
        <v>0</v>
      </c>
      <c r="J301" s="111">
        <f t="shared" ref="J301:O301" si="80">J302+J303+J304+J310+J305+J309</f>
        <v>224000</v>
      </c>
      <c r="K301" s="111">
        <f>K302+K303+K304+K310+K305+K309</f>
        <v>224000</v>
      </c>
      <c r="L301" s="111">
        <f t="shared" si="80"/>
        <v>0</v>
      </c>
      <c r="M301" s="111">
        <f t="shared" si="80"/>
        <v>0</v>
      </c>
      <c r="N301" s="111">
        <f t="shared" si="80"/>
        <v>0</v>
      </c>
      <c r="O301" s="111">
        <f t="shared" si="80"/>
        <v>224000</v>
      </c>
      <c r="P301" s="111">
        <f>P302+P303+P304+P310</f>
        <v>1602200</v>
      </c>
    </row>
    <row r="302" spans="1:16" s="7" customFormat="1" ht="25.5" x14ac:dyDescent="0.2">
      <c r="A302" s="56" t="s">
        <v>367</v>
      </c>
      <c r="B302" s="41" t="s">
        <v>201</v>
      </c>
      <c r="C302" s="41" t="s">
        <v>126</v>
      </c>
      <c r="D302" s="110" t="s">
        <v>200</v>
      </c>
      <c r="E302" s="73">
        <f t="shared" ref="E302:E307" si="81">F302+I302</f>
        <v>1179200</v>
      </c>
      <c r="F302" s="74">
        <v>1179200</v>
      </c>
      <c r="G302" s="74">
        <v>852200</v>
      </c>
      <c r="H302" s="74">
        <v>39500</v>
      </c>
      <c r="I302" s="74"/>
      <c r="J302" s="73">
        <f>L302+O302</f>
        <v>25000</v>
      </c>
      <c r="K302" s="74">
        <v>25000</v>
      </c>
      <c r="L302" s="74"/>
      <c r="M302" s="74"/>
      <c r="N302" s="74"/>
      <c r="O302" s="74">
        <f>K302</f>
        <v>25000</v>
      </c>
      <c r="P302" s="99">
        <f t="shared" ref="P302:P312" si="82">E302+J302</f>
        <v>1204200</v>
      </c>
    </row>
    <row r="303" spans="1:16" s="7" customFormat="1" hidden="1" x14ac:dyDescent="0.2">
      <c r="A303" s="56" t="s">
        <v>370</v>
      </c>
      <c r="B303" s="67" t="s">
        <v>369</v>
      </c>
      <c r="C303" s="67" t="s">
        <v>131</v>
      </c>
      <c r="D303" s="145" t="s">
        <v>368</v>
      </c>
      <c r="E303" s="73">
        <f t="shared" si="81"/>
        <v>0</v>
      </c>
      <c r="F303" s="74"/>
      <c r="G303" s="74"/>
      <c r="H303" s="74"/>
      <c r="I303" s="74"/>
      <c r="J303" s="73">
        <f>L303+O303</f>
        <v>0</v>
      </c>
      <c r="K303" s="74"/>
      <c r="L303" s="74"/>
      <c r="M303" s="74"/>
      <c r="N303" s="74"/>
      <c r="O303" s="74">
        <f>K303</f>
        <v>0</v>
      </c>
      <c r="P303" s="99">
        <f t="shared" si="82"/>
        <v>0</v>
      </c>
    </row>
    <row r="304" spans="1:16" s="7" customFormat="1" x14ac:dyDescent="0.2">
      <c r="A304" s="56" t="s">
        <v>373</v>
      </c>
      <c r="B304" s="41" t="s">
        <v>372</v>
      </c>
      <c r="C304" s="41" t="s">
        <v>132</v>
      </c>
      <c r="D304" s="42" t="s">
        <v>371</v>
      </c>
      <c r="E304" s="73">
        <f t="shared" si="81"/>
        <v>0</v>
      </c>
      <c r="F304" s="74"/>
      <c r="G304" s="74"/>
      <c r="H304" s="74"/>
      <c r="I304" s="74"/>
      <c r="J304" s="73">
        <f>L304+O304</f>
        <v>199000</v>
      </c>
      <c r="K304" s="74">
        <v>199000</v>
      </c>
      <c r="L304" s="74"/>
      <c r="M304" s="74"/>
      <c r="N304" s="74"/>
      <c r="O304" s="74">
        <f>K304</f>
        <v>199000</v>
      </c>
      <c r="P304" s="99">
        <f t="shared" si="82"/>
        <v>199000</v>
      </c>
    </row>
    <row r="305" spans="1:17" ht="17.25" hidden="1" customHeight="1" x14ac:dyDescent="0.2">
      <c r="A305" s="56" t="s">
        <v>376</v>
      </c>
      <c r="B305" s="18" t="s">
        <v>375</v>
      </c>
      <c r="C305" s="18"/>
      <c r="D305" s="43" t="s">
        <v>374</v>
      </c>
      <c r="E305" s="73">
        <f t="shared" si="81"/>
        <v>0</v>
      </c>
      <c r="F305" s="104">
        <f>F306</f>
        <v>0</v>
      </c>
      <c r="G305" s="104">
        <f>G306</f>
        <v>0</v>
      </c>
      <c r="H305" s="104">
        <f>H306</f>
        <v>0</v>
      </c>
      <c r="I305" s="104">
        <f>I306</f>
        <v>0</v>
      </c>
      <c r="J305" s="104">
        <f t="shared" ref="J305:O305" si="83">J306+J307</f>
        <v>0</v>
      </c>
      <c r="K305" s="104">
        <f>K306+K307</f>
        <v>0</v>
      </c>
      <c r="L305" s="104">
        <f t="shared" si="83"/>
        <v>0</v>
      </c>
      <c r="M305" s="104">
        <f t="shared" si="83"/>
        <v>0</v>
      </c>
      <c r="N305" s="104">
        <f t="shared" si="83"/>
        <v>0</v>
      </c>
      <c r="O305" s="104">
        <f t="shared" si="83"/>
        <v>0</v>
      </c>
      <c r="P305" s="99">
        <f t="shared" si="82"/>
        <v>0</v>
      </c>
    </row>
    <row r="306" spans="1:17" s="16" customFormat="1" ht="14.25" hidden="1" customHeight="1" x14ac:dyDescent="0.2">
      <c r="A306" s="55" t="s">
        <v>379</v>
      </c>
      <c r="B306" s="44" t="s">
        <v>378</v>
      </c>
      <c r="C306" s="44" t="s">
        <v>129</v>
      </c>
      <c r="D306" s="45" t="s">
        <v>377</v>
      </c>
      <c r="E306" s="73">
        <f t="shared" si="81"/>
        <v>0</v>
      </c>
      <c r="F306" s="102"/>
      <c r="G306" s="102"/>
      <c r="H306" s="102"/>
      <c r="I306" s="102"/>
      <c r="J306" s="73">
        <f>L306+O306</f>
        <v>0</v>
      </c>
      <c r="K306" s="102"/>
      <c r="L306" s="102"/>
      <c r="M306" s="102"/>
      <c r="N306" s="102"/>
      <c r="O306" s="102">
        <f>K306</f>
        <v>0</v>
      </c>
      <c r="P306" s="99">
        <f t="shared" si="82"/>
        <v>0</v>
      </c>
    </row>
    <row r="307" spans="1:17" s="16" customFormat="1" ht="38.25" hidden="1" x14ac:dyDescent="0.2">
      <c r="A307" s="55" t="s">
        <v>571</v>
      </c>
      <c r="B307" s="44" t="s">
        <v>572</v>
      </c>
      <c r="C307" s="44"/>
      <c r="D307" s="49" t="s">
        <v>573</v>
      </c>
      <c r="E307" s="73">
        <f t="shared" si="81"/>
        <v>0</v>
      </c>
      <c r="F307" s="102"/>
      <c r="G307" s="102"/>
      <c r="H307" s="102"/>
      <c r="I307" s="102"/>
      <c r="J307" s="73">
        <f>L307+O307</f>
        <v>0</v>
      </c>
      <c r="K307" s="102"/>
      <c r="L307" s="102"/>
      <c r="M307" s="102"/>
      <c r="N307" s="102"/>
      <c r="O307" s="102">
        <f>K307</f>
        <v>0</v>
      </c>
      <c r="P307" s="99">
        <f t="shared" si="82"/>
        <v>0</v>
      </c>
    </row>
    <row r="308" spans="1:17" s="16" customFormat="1" ht="51" hidden="1" x14ac:dyDescent="0.2">
      <c r="A308" s="55"/>
      <c r="B308" s="44"/>
      <c r="C308" s="44"/>
      <c r="D308" s="45" t="s">
        <v>574</v>
      </c>
      <c r="E308" s="73"/>
      <c r="F308" s="102"/>
      <c r="G308" s="102"/>
      <c r="H308" s="102"/>
      <c r="I308" s="102"/>
      <c r="J308" s="73">
        <f>L308+O308</f>
        <v>0</v>
      </c>
      <c r="K308" s="102"/>
      <c r="L308" s="102"/>
      <c r="M308" s="102"/>
      <c r="N308" s="102"/>
      <c r="O308" s="102">
        <f>K308</f>
        <v>0</v>
      </c>
      <c r="P308" s="99">
        <f t="shared" si="82"/>
        <v>0</v>
      </c>
    </row>
    <row r="309" spans="1:17" s="32" customFormat="1" ht="14.25" hidden="1" customHeight="1" x14ac:dyDescent="0.2">
      <c r="A309" s="57" t="s">
        <v>516</v>
      </c>
      <c r="B309" s="18" t="s">
        <v>188</v>
      </c>
      <c r="C309" s="18" t="s">
        <v>132</v>
      </c>
      <c r="D309" s="49" t="s">
        <v>358</v>
      </c>
      <c r="E309" s="73"/>
      <c r="F309" s="104"/>
      <c r="G309" s="104"/>
      <c r="H309" s="104"/>
      <c r="I309" s="104"/>
      <c r="J309" s="73">
        <f>L309+O309</f>
        <v>0</v>
      </c>
      <c r="K309" s="104"/>
      <c r="L309" s="104"/>
      <c r="M309" s="104"/>
      <c r="N309" s="104"/>
      <c r="O309" s="104">
        <f>K309</f>
        <v>0</v>
      </c>
      <c r="P309" s="99">
        <f t="shared" si="82"/>
        <v>0</v>
      </c>
    </row>
    <row r="310" spans="1:17" s="32" customFormat="1" ht="16.899999999999999" hidden="1" customHeight="1" x14ac:dyDescent="0.2">
      <c r="A310" s="57" t="s">
        <v>497</v>
      </c>
      <c r="B310" s="18" t="s">
        <v>193</v>
      </c>
      <c r="C310" s="18"/>
      <c r="D310" s="49" t="s">
        <v>195</v>
      </c>
      <c r="E310" s="73">
        <f>E311</f>
        <v>199000</v>
      </c>
      <c r="F310" s="73">
        <f t="shared" ref="F310:O310" si="84">F311</f>
        <v>199000</v>
      </c>
      <c r="G310" s="73">
        <f t="shared" si="84"/>
        <v>0</v>
      </c>
      <c r="H310" s="73">
        <f t="shared" si="84"/>
        <v>0</v>
      </c>
      <c r="I310" s="73">
        <f t="shared" si="84"/>
        <v>0</v>
      </c>
      <c r="J310" s="73">
        <f t="shared" si="84"/>
        <v>0</v>
      </c>
      <c r="K310" s="73">
        <f>K311</f>
        <v>0</v>
      </c>
      <c r="L310" s="73">
        <f t="shared" si="84"/>
        <v>0</v>
      </c>
      <c r="M310" s="73">
        <f t="shared" si="84"/>
        <v>0</v>
      </c>
      <c r="N310" s="73">
        <f t="shared" si="84"/>
        <v>0</v>
      </c>
      <c r="O310" s="73">
        <f t="shared" si="84"/>
        <v>0</v>
      </c>
      <c r="P310" s="99">
        <f t="shared" si="82"/>
        <v>199000</v>
      </c>
    </row>
    <row r="311" spans="1:17" s="16" customFormat="1" ht="16.899999999999999" customHeight="1" x14ac:dyDescent="0.2">
      <c r="A311" s="55" t="s">
        <v>498</v>
      </c>
      <c r="B311" s="44" t="s">
        <v>197</v>
      </c>
      <c r="C311" s="44" t="s">
        <v>132</v>
      </c>
      <c r="D311" s="45" t="s">
        <v>198</v>
      </c>
      <c r="E311" s="69">
        <f>F311+I311</f>
        <v>199000</v>
      </c>
      <c r="F311" s="102">
        <v>199000</v>
      </c>
      <c r="G311" s="102"/>
      <c r="H311" s="102"/>
      <c r="I311" s="102"/>
      <c r="J311" s="73">
        <f>L311+O311</f>
        <v>0</v>
      </c>
      <c r="K311" s="102"/>
      <c r="L311" s="102"/>
      <c r="M311" s="102"/>
      <c r="N311" s="102"/>
      <c r="O311" s="102"/>
      <c r="P311" s="114">
        <f t="shared" si="82"/>
        <v>199000</v>
      </c>
    </row>
    <row r="312" spans="1:17" s="7" customFormat="1" ht="15" customHeight="1" x14ac:dyDescent="0.2">
      <c r="A312" s="58">
        <v>3700000</v>
      </c>
      <c r="B312" s="46"/>
      <c r="C312" s="47"/>
      <c r="D312" s="154" t="s">
        <v>78</v>
      </c>
      <c r="E312" s="155">
        <f>E313</f>
        <v>17331227</v>
      </c>
      <c r="F312" s="155">
        <f t="shared" ref="F312:O312" si="85">F313</f>
        <v>15631227</v>
      </c>
      <c r="G312" s="155">
        <f t="shared" si="85"/>
        <v>5022800</v>
      </c>
      <c r="H312" s="155">
        <f t="shared" si="85"/>
        <v>100700</v>
      </c>
      <c r="I312" s="155">
        <f t="shared" si="85"/>
        <v>0</v>
      </c>
      <c r="J312" s="155">
        <f t="shared" si="85"/>
        <v>6163000</v>
      </c>
      <c r="K312" s="155">
        <f>K313</f>
        <v>6163000</v>
      </c>
      <c r="L312" s="155">
        <f t="shared" si="85"/>
        <v>0</v>
      </c>
      <c r="M312" s="155">
        <f t="shared" si="85"/>
        <v>0</v>
      </c>
      <c r="N312" s="155">
        <f t="shared" si="85"/>
        <v>0</v>
      </c>
      <c r="O312" s="155">
        <f t="shared" si="85"/>
        <v>6163000</v>
      </c>
      <c r="P312" s="99">
        <f t="shared" si="82"/>
        <v>23494227</v>
      </c>
    </row>
    <row r="313" spans="1:17" s="7" customFormat="1" x14ac:dyDescent="0.2">
      <c r="A313" s="56" t="s">
        <v>380</v>
      </c>
      <c r="B313" s="48"/>
      <c r="C313" s="47"/>
      <c r="D313" s="147" t="s">
        <v>78</v>
      </c>
      <c r="E313" s="155">
        <f>E314+E316+E318+E315+E317</f>
        <v>17331227</v>
      </c>
      <c r="F313" s="155">
        <f t="shared" ref="F313:P313" si="86">F314+F316+F318+F315+F317</f>
        <v>15631227</v>
      </c>
      <c r="G313" s="155">
        <f t="shared" si="86"/>
        <v>5022800</v>
      </c>
      <c r="H313" s="155">
        <f t="shared" si="86"/>
        <v>100700</v>
      </c>
      <c r="I313" s="155">
        <f t="shared" si="86"/>
        <v>0</v>
      </c>
      <c r="J313" s="155">
        <f>J314+J316+J318+J315+J317</f>
        <v>6163000</v>
      </c>
      <c r="K313" s="155">
        <f>K314+K316+K318+K315+K317</f>
        <v>6163000</v>
      </c>
      <c r="L313" s="155">
        <f t="shared" si="86"/>
        <v>0</v>
      </c>
      <c r="M313" s="155">
        <f t="shared" si="86"/>
        <v>0</v>
      </c>
      <c r="N313" s="155">
        <f t="shared" si="86"/>
        <v>0</v>
      </c>
      <c r="O313" s="155">
        <f t="shared" si="86"/>
        <v>6163000</v>
      </c>
      <c r="P313" s="155">
        <f t="shared" si="86"/>
        <v>23494227</v>
      </c>
    </row>
    <row r="314" spans="1:17" s="7" customFormat="1" ht="25.9" customHeight="1" x14ac:dyDescent="0.2">
      <c r="A314" s="56" t="s">
        <v>381</v>
      </c>
      <c r="B314" s="41" t="s">
        <v>201</v>
      </c>
      <c r="C314" s="41" t="s">
        <v>126</v>
      </c>
      <c r="D314" s="110" t="s">
        <v>200</v>
      </c>
      <c r="E314" s="73">
        <f>F314+I314</f>
        <v>6705200</v>
      </c>
      <c r="F314" s="74">
        <v>6705200</v>
      </c>
      <c r="G314" s="74">
        <v>5022800</v>
      </c>
      <c r="H314" s="74">
        <v>100700</v>
      </c>
      <c r="I314" s="74"/>
      <c r="J314" s="73">
        <f>L314+O314</f>
        <v>4026000</v>
      </c>
      <c r="K314" s="74">
        <v>4026000</v>
      </c>
      <c r="L314" s="74"/>
      <c r="M314" s="74"/>
      <c r="N314" s="74"/>
      <c r="O314" s="74">
        <f>K314</f>
        <v>4026000</v>
      </c>
      <c r="P314" s="99">
        <f>E314+J314</f>
        <v>10731200</v>
      </c>
    </row>
    <row r="315" spans="1:17" s="7" customFormat="1" x14ac:dyDescent="0.2">
      <c r="A315" s="56" t="s">
        <v>556</v>
      </c>
      <c r="B315" s="41" t="s">
        <v>29</v>
      </c>
      <c r="C315" s="41" t="s">
        <v>557</v>
      </c>
      <c r="D315" s="106" t="s">
        <v>558</v>
      </c>
      <c r="E315" s="73">
        <f>F315+I315</f>
        <v>8036027</v>
      </c>
      <c r="F315" s="199">
        <v>8036027</v>
      </c>
      <c r="G315" s="74"/>
      <c r="H315" s="74"/>
      <c r="I315" s="74"/>
      <c r="J315" s="73"/>
      <c r="K315" s="74"/>
      <c r="L315" s="74"/>
      <c r="M315" s="74"/>
      <c r="N315" s="74"/>
      <c r="O315" s="74"/>
      <c r="P315" s="99">
        <f>E315+J315</f>
        <v>8036027</v>
      </c>
    </row>
    <row r="316" spans="1:17" s="7" customFormat="1" x14ac:dyDescent="0.2">
      <c r="A316" s="56" t="s">
        <v>383</v>
      </c>
      <c r="B316" s="48" t="s">
        <v>382</v>
      </c>
      <c r="C316" s="67" t="s">
        <v>139</v>
      </c>
      <c r="D316" s="200" t="s">
        <v>79</v>
      </c>
      <c r="E316" s="155">
        <v>1700000</v>
      </c>
      <c r="F316" s="74"/>
      <c r="G316" s="74"/>
      <c r="H316" s="74"/>
      <c r="I316" s="74"/>
      <c r="J316" s="73">
        <f>L316+O316</f>
        <v>0</v>
      </c>
      <c r="K316" s="74"/>
      <c r="L316" s="74"/>
      <c r="M316" s="74"/>
      <c r="N316" s="74"/>
      <c r="O316" s="74">
        <f>K316</f>
        <v>0</v>
      </c>
      <c r="P316" s="99">
        <f>E316+J316</f>
        <v>1700000</v>
      </c>
    </row>
    <row r="317" spans="1:17" s="7" customFormat="1" hidden="1" x14ac:dyDescent="0.2">
      <c r="A317" s="56" t="s">
        <v>540</v>
      </c>
      <c r="B317" s="48" t="s">
        <v>541</v>
      </c>
      <c r="C317" s="67" t="s">
        <v>530</v>
      </c>
      <c r="D317" s="200" t="s">
        <v>542</v>
      </c>
      <c r="E317" s="155">
        <v>0</v>
      </c>
      <c r="F317" s="74"/>
      <c r="G317" s="74"/>
      <c r="H317" s="74"/>
      <c r="I317" s="74"/>
      <c r="J317" s="73">
        <f>L317+O317</f>
        <v>0</v>
      </c>
      <c r="K317" s="74"/>
      <c r="L317" s="74"/>
      <c r="M317" s="74"/>
      <c r="N317" s="74"/>
      <c r="O317" s="74">
        <f>K317</f>
        <v>0</v>
      </c>
      <c r="P317" s="99">
        <f>E317+J317</f>
        <v>0</v>
      </c>
    </row>
    <row r="318" spans="1:17" s="7" customFormat="1" ht="25.5" x14ac:dyDescent="0.2">
      <c r="A318" s="56" t="s">
        <v>531</v>
      </c>
      <c r="B318" s="48" t="s">
        <v>528</v>
      </c>
      <c r="C318" s="67" t="s">
        <v>530</v>
      </c>
      <c r="D318" s="200" t="s">
        <v>529</v>
      </c>
      <c r="E318" s="155">
        <f>F318+I318</f>
        <v>890000</v>
      </c>
      <c r="F318" s="74">
        <v>890000</v>
      </c>
      <c r="G318" s="74"/>
      <c r="H318" s="74"/>
      <c r="I318" s="74"/>
      <c r="J318" s="73">
        <f>L318+O318</f>
        <v>2137000</v>
      </c>
      <c r="K318" s="74">
        <v>2137000</v>
      </c>
      <c r="L318" s="74"/>
      <c r="M318" s="74"/>
      <c r="N318" s="74"/>
      <c r="O318" s="74">
        <f>K318</f>
        <v>2137000</v>
      </c>
      <c r="P318" s="99">
        <f>E318+J318</f>
        <v>3027000</v>
      </c>
    </row>
    <row r="319" spans="1:17" x14ac:dyDescent="0.2">
      <c r="A319" s="56"/>
      <c r="B319" s="107"/>
      <c r="C319" s="201"/>
      <c r="D319" s="202" t="s">
        <v>80</v>
      </c>
      <c r="E319" s="111">
        <f t="shared" ref="E319:P319" si="87">E14+E38+E68+E120+E205+E211+E221+E238+E263+E300+E312</f>
        <v>1179685069</v>
      </c>
      <c r="F319" s="111">
        <f t="shared" si="87"/>
        <v>1177985069</v>
      </c>
      <c r="G319" s="111">
        <f t="shared" si="87"/>
        <v>375369653</v>
      </c>
      <c r="H319" s="111">
        <f t="shared" si="87"/>
        <v>57333642</v>
      </c>
      <c r="I319" s="111">
        <f t="shared" si="87"/>
        <v>0</v>
      </c>
      <c r="J319" s="111">
        <f t="shared" si="87"/>
        <v>152074313</v>
      </c>
      <c r="K319" s="111">
        <f t="shared" si="87"/>
        <v>93603611</v>
      </c>
      <c r="L319" s="111">
        <f t="shared" si="87"/>
        <v>37776810</v>
      </c>
      <c r="M319" s="111">
        <f t="shared" si="87"/>
        <v>2257900</v>
      </c>
      <c r="N319" s="111">
        <f t="shared" si="87"/>
        <v>3869900</v>
      </c>
      <c r="O319" s="111">
        <f t="shared" si="87"/>
        <v>114297503</v>
      </c>
      <c r="P319" s="111">
        <f t="shared" si="87"/>
        <v>1331759382</v>
      </c>
      <c r="Q319">
        <f>E319+J319</f>
        <v>1331759382</v>
      </c>
    </row>
    <row r="320" spans="1:17" x14ac:dyDescent="0.2">
      <c r="A320" s="64"/>
      <c r="B320" s="65"/>
      <c r="C320" s="66"/>
    </row>
    <row r="321" spans="1:18" ht="16.5" customHeight="1" x14ac:dyDescent="0.2">
      <c r="A321" s="64"/>
      <c r="B321" s="65"/>
      <c r="C321" s="66"/>
      <c r="D321" s="8" t="s">
        <v>72</v>
      </c>
      <c r="E321" s="8"/>
      <c r="F321" s="8"/>
      <c r="G321" s="8"/>
      <c r="H321" s="8"/>
      <c r="I321" s="8"/>
      <c r="J321" s="8"/>
      <c r="K321" s="8"/>
      <c r="O321" s="8" t="s">
        <v>578</v>
      </c>
      <c r="Q321">
        <v>1173709054</v>
      </c>
      <c r="R321">
        <f>SUM(Q319-Q321)</f>
        <v>158050328</v>
      </c>
    </row>
    <row r="322" spans="1:18" ht="19.5" customHeight="1" x14ac:dyDescent="0.2">
      <c r="A322" s="64"/>
      <c r="B322" s="65"/>
      <c r="C322" s="66"/>
      <c r="D322" s="9" t="s">
        <v>71</v>
      </c>
      <c r="O322" t="s">
        <v>579</v>
      </c>
      <c r="Q322">
        <f>P319-Q321</f>
        <v>158050328</v>
      </c>
      <c r="R322">
        <f>Q321+Q323</f>
        <v>1287666922</v>
      </c>
    </row>
    <row r="323" spans="1:18" x14ac:dyDescent="0.2">
      <c r="Q323">
        <v>113957868</v>
      </c>
    </row>
    <row r="324" spans="1:18" x14ac:dyDescent="0.2">
      <c r="Q324">
        <f>Q322-Q323</f>
        <v>44092460</v>
      </c>
    </row>
  </sheetData>
  <mergeCells count="24">
    <mergeCell ref="M11:M12"/>
    <mergeCell ref="N11:N12"/>
    <mergeCell ref="K10:K12"/>
    <mergeCell ref="L10:L12"/>
    <mergeCell ref="P9:P12"/>
    <mergeCell ref="E10:E12"/>
    <mergeCell ref="F10:F12"/>
    <mergeCell ref="G10:H10"/>
    <mergeCell ref="A9:A12"/>
    <mergeCell ref="B9:B12"/>
    <mergeCell ref="C9:C12"/>
    <mergeCell ref="D9:D12"/>
    <mergeCell ref="M10:N10"/>
    <mergeCell ref="O10:O12"/>
    <mergeCell ref="I10:I12"/>
    <mergeCell ref="J10:J12"/>
    <mergeCell ref="E9:I9"/>
    <mergeCell ref="J9:O9"/>
    <mergeCell ref="N2:P2"/>
    <mergeCell ref="N4:P4"/>
    <mergeCell ref="C5:P5"/>
    <mergeCell ref="C6:P6"/>
    <mergeCell ref="G11:G12"/>
    <mergeCell ref="H11:H12"/>
  </mergeCells>
  <phoneticPr fontId="31" type="noConversion"/>
  <hyperlinks>
    <hyperlink ref="C262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60" fitToHeight="9" orientation="landscape" r:id="rId1"/>
  <headerFooter differentFirst="1" alignWithMargins="0">
    <oddHeader>&amp;RПродовження додатка</oddHeader>
  </headerFooter>
  <rowBreaks count="1" manualBreakCount="1">
    <brk id="1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2019-02-21T13:29:20Z</cp:lastPrinted>
  <dcterms:created xsi:type="dcterms:W3CDTF">2016-02-15T14:53:30Z</dcterms:created>
  <dcterms:modified xsi:type="dcterms:W3CDTF">2021-09-16T12:12:09Z</dcterms:modified>
</cp:coreProperties>
</file>